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192.168.0.2\健康推進部\★01健康推進部-共有\☆14_データブック\01データブック\R6年度\02_データ一覧\01_毎年更新\01_データ作成\inamori\ダウンロードデータ\"/>
    </mc:Choice>
  </mc:AlternateContent>
  <xr:revisionPtr revIDLastSave="0" documentId="8_{2776599C-9235-4BA3-B477-FACEC8E2007A}" xr6:coauthVersionLast="47" xr6:coauthVersionMax="47" xr10:uidLastSave="{00000000-0000-0000-0000-000000000000}"/>
  <bookViews>
    <workbookView xWindow="-120" yWindow="-120" windowWidth="20730" windowHeight="11040"/>
  </bookViews>
  <sheets>
    <sheet name="readme" sheetId="8" r:id="rId1"/>
    <sheet name="健康寿命の算定表" sheetId="19" r:id="rId2"/>
    <sheet name="算定表の使用上の注意" sheetId="32" r:id="rId3"/>
    <sheet name="全国の基礎資料" sheetId="17"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1" i="19" l="1"/>
  <c r="O40" i="19"/>
  <c r="O39" i="19"/>
  <c r="O38" i="19"/>
  <c r="O37" i="19"/>
  <c r="O36" i="19"/>
  <c r="O35" i="19"/>
  <c r="O34" i="19"/>
  <c r="O33" i="19"/>
  <c r="O32" i="19"/>
  <c r="O31" i="19"/>
  <c r="O30" i="19"/>
  <c r="O29" i="19"/>
  <c r="O28" i="19"/>
  <c r="O27" i="19"/>
  <c r="O26" i="19"/>
  <c r="O25" i="19"/>
  <c r="O23" i="19"/>
  <c r="O22" i="19"/>
  <c r="O21" i="19"/>
  <c r="O20" i="19"/>
  <c r="O19" i="19"/>
  <c r="O18" i="19"/>
  <c r="O17" i="19"/>
  <c r="O16" i="19"/>
  <c r="O15" i="19"/>
  <c r="O14" i="19"/>
  <c r="O13" i="19"/>
  <c r="O12" i="19"/>
  <c r="O11" i="19"/>
  <c r="O10" i="19"/>
  <c r="O9" i="19"/>
  <c r="O8" i="19"/>
  <c r="O7" i="19"/>
  <c r="P42" i="19"/>
  <c r="R42" i="19"/>
  <c r="P24" i="19"/>
  <c r="P41" i="19"/>
  <c r="R41" i="19"/>
  <c r="T41" i="19"/>
  <c r="AH41" i="19"/>
  <c r="P40" i="19"/>
  <c r="R40" i="19"/>
  <c r="T40" i="19"/>
  <c r="AH40" i="19"/>
  <c r="P39" i="19"/>
  <c r="R39" i="19"/>
  <c r="T39" i="19"/>
  <c r="AH39" i="19"/>
  <c r="P38" i="19"/>
  <c r="R38" i="19"/>
  <c r="T38" i="19"/>
  <c r="AH38" i="19"/>
  <c r="P37" i="19"/>
  <c r="R37" i="19"/>
  <c r="T37" i="19"/>
  <c r="AH37" i="19"/>
  <c r="P36" i="19"/>
  <c r="P35" i="19"/>
  <c r="R35" i="19"/>
  <c r="T35" i="19"/>
  <c r="AH35" i="19"/>
  <c r="P34" i="19"/>
  <c r="P33" i="19"/>
  <c r="P32" i="19"/>
  <c r="R32" i="19"/>
  <c r="T32" i="19"/>
  <c r="AH32" i="19"/>
  <c r="P31" i="19"/>
  <c r="R31" i="19"/>
  <c r="T31" i="19"/>
  <c r="AH31" i="19"/>
  <c r="P30" i="19"/>
  <c r="R30" i="19"/>
  <c r="T30" i="19"/>
  <c r="AH30" i="19"/>
  <c r="P29" i="19"/>
  <c r="R29" i="19"/>
  <c r="T29" i="19"/>
  <c r="AH29" i="19"/>
  <c r="P28" i="19"/>
  <c r="R28" i="19"/>
  <c r="T28" i="19"/>
  <c r="AH28" i="19"/>
  <c r="P27" i="19"/>
  <c r="R27" i="19"/>
  <c r="T27" i="19"/>
  <c r="AH27" i="19"/>
  <c r="P26" i="19"/>
  <c r="P25" i="19"/>
  <c r="R25" i="19"/>
  <c r="T25" i="19"/>
  <c r="AH25" i="19"/>
  <c r="P23" i="19"/>
  <c r="R23" i="19"/>
  <c r="T23" i="19"/>
  <c r="AH23" i="19"/>
  <c r="P22" i="19"/>
  <c r="R22" i="19"/>
  <c r="T22" i="19"/>
  <c r="AH22" i="19"/>
  <c r="P21" i="19"/>
  <c r="P20" i="19"/>
  <c r="R20" i="19"/>
  <c r="T20" i="19"/>
  <c r="AH20" i="19"/>
  <c r="P19" i="19"/>
  <c r="R19" i="19"/>
  <c r="P18" i="19"/>
  <c r="R18" i="19"/>
  <c r="T18" i="19"/>
  <c r="AH18" i="19"/>
  <c r="P17" i="19"/>
  <c r="R17" i="19"/>
  <c r="T17" i="19"/>
  <c r="AH17" i="19"/>
  <c r="P16" i="19"/>
  <c r="R16" i="19"/>
  <c r="T16" i="19"/>
  <c r="AH16" i="19"/>
  <c r="P15" i="19"/>
  <c r="R15" i="19"/>
  <c r="T15" i="19"/>
  <c r="AH15" i="19"/>
  <c r="P14" i="19"/>
  <c r="R14" i="19"/>
  <c r="P13" i="19"/>
  <c r="R13" i="19"/>
  <c r="T13" i="19"/>
  <c r="AH13" i="19"/>
  <c r="P12" i="19"/>
  <c r="R12" i="19"/>
  <c r="T12" i="19"/>
  <c r="AH12" i="19"/>
  <c r="P11" i="19"/>
  <c r="R11" i="19"/>
  <c r="T11" i="19"/>
  <c r="AH11" i="19"/>
  <c r="P10" i="19"/>
  <c r="R10" i="19"/>
  <c r="T10" i="19"/>
  <c r="AH10" i="19"/>
  <c r="P9" i="19"/>
  <c r="R9" i="19"/>
  <c r="T9" i="19"/>
  <c r="AH9" i="19"/>
  <c r="P8" i="19"/>
  <c r="R8" i="19"/>
  <c r="T8" i="19"/>
  <c r="AH8" i="19"/>
  <c r="P7" i="19"/>
  <c r="R7" i="19"/>
  <c r="T7" i="19"/>
  <c r="AH7" i="19"/>
  <c r="S42" i="19"/>
  <c r="AI42" i="19"/>
  <c r="S41" i="19"/>
  <c r="AI41" i="19"/>
  <c r="S40" i="19"/>
  <c r="AI40" i="19"/>
  <c r="S39" i="19"/>
  <c r="AI39" i="19"/>
  <c r="S38" i="19"/>
  <c r="AI38" i="19"/>
  <c r="S37" i="19"/>
  <c r="AI37" i="19"/>
  <c r="S36" i="19"/>
  <c r="AI36" i="19"/>
  <c r="S35" i="19"/>
  <c r="AI35" i="19"/>
  <c r="S34" i="19"/>
  <c r="AI34" i="19"/>
  <c r="S33" i="19"/>
  <c r="AI33" i="19"/>
  <c r="S32" i="19"/>
  <c r="AI32" i="19"/>
  <c r="S31" i="19"/>
  <c r="AI31" i="19"/>
  <c r="S30" i="19"/>
  <c r="AI30" i="19"/>
  <c r="S29" i="19"/>
  <c r="AI29" i="19"/>
  <c r="S28" i="19"/>
  <c r="AI28" i="19"/>
  <c r="S27" i="19"/>
  <c r="AI27" i="19"/>
  <c r="S26" i="19"/>
  <c r="AI26" i="19"/>
  <c r="S25" i="19"/>
  <c r="AI25" i="19"/>
  <c r="S24" i="19"/>
  <c r="AI24" i="19"/>
  <c r="S23" i="19"/>
  <c r="AI23" i="19"/>
  <c r="S22" i="19"/>
  <c r="AI22" i="19"/>
  <c r="S21" i="19"/>
  <c r="AI21" i="19"/>
  <c r="S20" i="19"/>
  <c r="AI20" i="19"/>
  <c r="S19" i="19"/>
  <c r="AI19" i="19"/>
  <c r="S18" i="19"/>
  <c r="AI18" i="19"/>
  <c r="S17" i="19"/>
  <c r="AI17" i="19"/>
  <c r="S16" i="19"/>
  <c r="AI16" i="19"/>
  <c r="S15" i="19"/>
  <c r="AI15" i="19"/>
  <c r="S14" i="19"/>
  <c r="AI14" i="19"/>
  <c r="S13" i="19"/>
  <c r="AI13" i="19"/>
  <c r="S12" i="19"/>
  <c r="AI12" i="19"/>
  <c r="S11" i="19"/>
  <c r="AI11" i="19"/>
  <c r="S10" i="19"/>
  <c r="AI10" i="19"/>
  <c r="S9" i="19"/>
  <c r="AI9" i="19"/>
  <c r="S8" i="19"/>
  <c r="AI8" i="19"/>
  <c r="S7" i="19"/>
  <c r="AI7" i="19"/>
  <c r="Q42" i="19"/>
  <c r="Q41" i="19"/>
  <c r="Q40" i="19"/>
  <c r="Q39" i="19"/>
  <c r="Q38" i="19"/>
  <c r="Q37" i="19"/>
  <c r="Q36" i="19"/>
  <c r="R36" i="19"/>
  <c r="T36" i="19"/>
  <c r="AH36" i="19"/>
  <c r="Q35" i="19"/>
  <c r="Q34" i="19"/>
  <c r="R34" i="19"/>
  <c r="T34" i="19"/>
  <c r="AH34" i="19"/>
  <c r="Q33" i="19"/>
  <c r="Q32" i="19"/>
  <c r="Q31" i="19"/>
  <c r="Q30" i="19"/>
  <c r="Q29" i="19"/>
  <c r="Q28" i="19"/>
  <c r="Q27" i="19"/>
  <c r="Q26" i="19"/>
  <c r="R26" i="19"/>
  <c r="T26" i="19"/>
  <c r="AH26" i="19"/>
  <c r="Q25" i="19"/>
  <c r="Q24" i="19"/>
  <c r="R24" i="19"/>
  <c r="AK24" i="19"/>
  <c r="Q23" i="19"/>
  <c r="Q22" i="19"/>
  <c r="Q21" i="19"/>
  <c r="R21" i="19"/>
  <c r="T21" i="19"/>
  <c r="AH21" i="19"/>
  <c r="Q20" i="19"/>
  <c r="Q19" i="19"/>
  <c r="Q18" i="19"/>
  <c r="Q17" i="19"/>
  <c r="Q16" i="19"/>
  <c r="Q15" i="19"/>
  <c r="Q14" i="19"/>
  <c r="Q13" i="19"/>
  <c r="Q12" i="19"/>
  <c r="Q11" i="19"/>
  <c r="Q10" i="19"/>
  <c r="Q9" i="19"/>
  <c r="Q8" i="19"/>
  <c r="Q7" i="19"/>
  <c r="J67" i="32"/>
  <c r="J66" i="32"/>
  <c r="J65" i="32"/>
  <c r="J64" i="32"/>
  <c r="J63" i="32"/>
  <c r="J62" i="32"/>
  <c r="J61" i="32"/>
  <c r="J60" i="32"/>
  <c r="J59" i="32"/>
  <c r="J58" i="32"/>
  <c r="AH42" i="19"/>
  <c r="AH24" i="19"/>
  <c r="R33" i="19"/>
  <c r="T33" i="19"/>
  <c r="AH33" i="19"/>
  <c r="AK42" i="19"/>
  <c r="AM42" i="19"/>
  <c r="T14" i="19"/>
  <c r="AH14" i="19"/>
  <c r="T19" i="19"/>
  <c r="AH19" i="19"/>
  <c r="U8" i="19"/>
  <c r="V7" i="19"/>
  <c r="V25" i="19"/>
  <c r="U26" i="19"/>
  <c r="AO24" i="19"/>
  <c r="AM24" i="19"/>
  <c r="AO42" i="19"/>
  <c r="U27" i="19"/>
  <c r="V26" i="19"/>
  <c r="Z7" i="19"/>
  <c r="X7" i="19"/>
  <c r="Z25" i="19"/>
  <c r="X25" i="19"/>
  <c r="U9" i="19"/>
  <c r="V8" i="19"/>
  <c r="X8" i="19"/>
  <c r="Z8" i="19"/>
  <c r="V27" i="19"/>
  <c r="U28" i="19"/>
  <c r="V9" i="19"/>
  <c r="U10" i="19"/>
  <c r="X26" i="19"/>
  <c r="Z26" i="19"/>
  <c r="X27" i="19"/>
  <c r="Z27" i="19"/>
  <c r="V10" i="19"/>
  <c r="U11" i="19"/>
  <c r="Z9" i="19"/>
  <c r="X9" i="19"/>
  <c r="U29" i="19"/>
  <c r="V28" i="19"/>
  <c r="U30" i="19"/>
  <c r="V29" i="19"/>
  <c r="Z28" i="19"/>
  <c r="X28" i="19"/>
  <c r="X10" i="19"/>
  <c r="Z10" i="19"/>
  <c r="U12" i="19"/>
  <c r="V11" i="19"/>
  <c r="Z11" i="19"/>
  <c r="X11" i="19"/>
  <c r="V30" i="19"/>
  <c r="U31" i="19"/>
  <c r="X29" i="19"/>
  <c r="Z29" i="19"/>
  <c r="V12" i="19"/>
  <c r="U13" i="19"/>
  <c r="V13" i="19"/>
  <c r="U14" i="19"/>
  <c r="U32" i="19"/>
  <c r="V31" i="19"/>
  <c r="Z30" i="19"/>
  <c r="X30" i="19"/>
  <c r="Z12" i="19"/>
  <c r="X12" i="19"/>
  <c r="V32" i="19"/>
  <c r="U33" i="19"/>
  <c r="V14" i="19"/>
  <c r="U15" i="19"/>
  <c r="Z31" i="19"/>
  <c r="X31" i="19"/>
  <c r="Z13" i="19"/>
  <c r="X13" i="19"/>
  <c r="U16" i="19"/>
  <c r="V15" i="19"/>
  <c r="X14" i="19"/>
  <c r="Z14" i="19"/>
  <c r="Z32" i="19"/>
  <c r="X32" i="19"/>
  <c r="U34" i="19"/>
  <c r="V33" i="19"/>
  <c r="V16" i="19"/>
  <c r="U17" i="19"/>
  <c r="U35" i="19"/>
  <c r="V34" i="19"/>
  <c r="X15" i="19"/>
  <c r="Z15" i="19"/>
  <c r="Z33" i="19"/>
  <c r="X33" i="19"/>
  <c r="Z34" i="19"/>
  <c r="X34" i="19"/>
  <c r="X16" i="19"/>
  <c r="Z16" i="19"/>
  <c r="V35" i="19"/>
  <c r="U36" i="19"/>
  <c r="U18" i="19"/>
  <c r="V17" i="19"/>
  <c r="U19" i="19"/>
  <c r="V18" i="19"/>
  <c r="X35" i="19"/>
  <c r="Z35" i="19"/>
  <c r="V36" i="19"/>
  <c r="U37" i="19"/>
  <c r="Z17" i="19"/>
  <c r="X17" i="19"/>
  <c r="Z36" i="19"/>
  <c r="X36" i="19"/>
  <c r="U20" i="19"/>
  <c r="V19" i="19"/>
  <c r="V37" i="19"/>
  <c r="U38" i="19"/>
  <c r="X18" i="19"/>
  <c r="Z18" i="19"/>
  <c r="X19" i="19"/>
  <c r="Z19" i="19"/>
  <c r="X37" i="19"/>
  <c r="Z37" i="19"/>
  <c r="V20" i="19"/>
  <c r="U21" i="19"/>
  <c r="U39" i="19"/>
  <c r="V38" i="19"/>
  <c r="V21" i="19"/>
  <c r="U22" i="19"/>
  <c r="X20" i="19"/>
  <c r="Z20" i="19"/>
  <c r="X38" i="19"/>
  <c r="Z38" i="19"/>
  <c r="U40" i="19"/>
  <c r="V39" i="19"/>
  <c r="X39" i="19"/>
  <c r="Z39" i="19"/>
  <c r="U41" i="19"/>
  <c r="V40" i="19"/>
  <c r="U23" i="19"/>
  <c r="V22" i="19"/>
  <c r="Z21" i="19"/>
  <c r="X21" i="19"/>
  <c r="X40" i="19"/>
  <c r="Z40" i="19"/>
  <c r="X22" i="19"/>
  <c r="Z22" i="19"/>
  <c r="U24" i="19"/>
  <c r="V24" i="19"/>
  <c r="V23" i="19"/>
  <c r="W21" i="19"/>
  <c r="AB21" i="19"/>
  <c r="V41" i="19"/>
  <c r="U42" i="19"/>
  <c r="V42" i="19"/>
  <c r="W20" i="19"/>
  <c r="AB20" i="19"/>
  <c r="W16" i="19"/>
  <c r="AB16" i="19"/>
  <c r="W22" i="19"/>
  <c r="AB22" i="19"/>
  <c r="W19" i="19"/>
  <c r="AB19" i="19"/>
  <c r="W14" i="19"/>
  <c r="AB14" i="19"/>
  <c r="C59" i="19"/>
  <c r="AJ18" i="19"/>
  <c r="C56" i="19"/>
  <c r="AJ15" i="19"/>
  <c r="AL42" i="19"/>
  <c r="X42" i="19"/>
  <c r="AN42" i="19"/>
  <c r="W42" i="19"/>
  <c r="AB42" i="19"/>
  <c r="Z42" i="19"/>
  <c r="W25" i="19"/>
  <c r="AB25" i="19"/>
  <c r="W26" i="19"/>
  <c r="AB26" i="19"/>
  <c r="W27" i="19"/>
  <c r="AB27" i="19"/>
  <c r="W28" i="19"/>
  <c r="AB28" i="19"/>
  <c r="W29" i="19"/>
  <c r="AB29" i="19"/>
  <c r="W32" i="19"/>
  <c r="AB32" i="19"/>
  <c r="W30" i="19"/>
  <c r="AB30" i="19"/>
  <c r="W31" i="19"/>
  <c r="AB31" i="19"/>
  <c r="W33" i="19"/>
  <c r="AB33" i="19"/>
  <c r="W34" i="19"/>
  <c r="AB34" i="19"/>
  <c r="C61" i="19"/>
  <c r="AJ20" i="19"/>
  <c r="W41" i="19"/>
  <c r="AB41" i="19"/>
  <c r="Z41" i="19"/>
  <c r="X41" i="19"/>
  <c r="W35" i="19"/>
  <c r="AB35" i="19"/>
  <c r="W39" i="19"/>
  <c r="AB39" i="19"/>
  <c r="W36" i="19"/>
  <c r="AB36" i="19"/>
  <c r="W37" i="19"/>
  <c r="AB37" i="19"/>
  <c r="W38" i="19"/>
  <c r="AB38" i="19"/>
  <c r="W18" i="19"/>
  <c r="AB18" i="19"/>
  <c r="C60" i="19"/>
  <c r="AJ19" i="19"/>
  <c r="C62" i="19"/>
  <c r="AJ21" i="19"/>
  <c r="W40" i="19"/>
  <c r="AB40" i="19"/>
  <c r="AA36" i="19"/>
  <c r="AE36" i="19"/>
  <c r="Z23" i="19"/>
  <c r="X23" i="19"/>
  <c r="Y19" i="19"/>
  <c r="AC19" i="19"/>
  <c r="W23" i="19"/>
  <c r="AB23" i="19"/>
  <c r="C54" i="19"/>
  <c r="AJ13" i="19"/>
  <c r="Y22" i="19"/>
  <c r="AC22" i="19"/>
  <c r="Z24" i="19"/>
  <c r="W24" i="19"/>
  <c r="AB24" i="19"/>
  <c r="AL24" i="19"/>
  <c r="X24" i="19"/>
  <c r="AN24" i="19"/>
  <c r="W8" i="19"/>
  <c r="AB8" i="19"/>
  <c r="W7" i="19"/>
  <c r="AB7" i="19"/>
  <c r="W9" i="19"/>
  <c r="AB9" i="19"/>
  <c r="W11" i="19"/>
  <c r="AB11" i="19"/>
  <c r="W13" i="19"/>
  <c r="AB13" i="19"/>
  <c r="W12" i="19"/>
  <c r="AB12" i="19"/>
  <c r="W10" i="19"/>
  <c r="AB10" i="19"/>
  <c r="W15" i="19"/>
  <c r="AB15" i="19"/>
  <c r="W17" i="19"/>
  <c r="AB17" i="19"/>
  <c r="AA23" i="19"/>
  <c r="AE23" i="19"/>
  <c r="AA37" i="19"/>
  <c r="AE37" i="19"/>
  <c r="Y40" i="19"/>
  <c r="AC40" i="19"/>
  <c r="F80" i="19"/>
  <c r="AD40" i="19"/>
  <c r="I80" i="19"/>
  <c r="AL39" i="19"/>
  <c r="F59" i="19"/>
  <c r="AD19" i="19"/>
  <c r="I59" i="19"/>
  <c r="AL18" i="19"/>
  <c r="J77" i="19"/>
  <c r="AF37" i="19"/>
  <c r="M77" i="19"/>
  <c r="AN36" i="19"/>
  <c r="C73" i="19"/>
  <c r="AJ32" i="19"/>
  <c r="C76" i="19"/>
  <c r="AJ35" i="19"/>
  <c r="Y42" i="19"/>
  <c r="AC42" i="19"/>
  <c r="Y25" i="19"/>
  <c r="AC25" i="19"/>
  <c r="Y27" i="19"/>
  <c r="AC27" i="19"/>
  <c r="Y26" i="19"/>
  <c r="AC26" i="19"/>
  <c r="Y28" i="19"/>
  <c r="AC28" i="19"/>
  <c r="Y29" i="19"/>
  <c r="AC29" i="19"/>
  <c r="Y30" i="19"/>
  <c r="AC30" i="19"/>
  <c r="Y31" i="19"/>
  <c r="AC31" i="19"/>
  <c r="Y32" i="19"/>
  <c r="AC32" i="19"/>
  <c r="Y35" i="19"/>
  <c r="AC35" i="19"/>
  <c r="C69" i="19"/>
  <c r="AJ28" i="19"/>
  <c r="AA19" i="19"/>
  <c r="AE19" i="19"/>
  <c r="AD22" i="19"/>
  <c r="I62" i="19"/>
  <c r="F62" i="19"/>
  <c r="AL21" i="19"/>
  <c r="C70" i="19"/>
  <c r="AJ29" i="19"/>
  <c r="C68" i="19"/>
  <c r="AJ27" i="19"/>
  <c r="J63" i="19"/>
  <c r="AF23" i="19"/>
  <c r="M63" i="19"/>
  <c r="AN22" i="19"/>
  <c r="J76" i="19"/>
  <c r="AF36" i="19"/>
  <c r="M76" i="19"/>
  <c r="AN35" i="19"/>
  <c r="Y21" i="19"/>
  <c r="AC21" i="19"/>
  <c r="AA20" i="19"/>
  <c r="AE20" i="19"/>
  <c r="C53" i="19"/>
  <c r="AJ12" i="19"/>
  <c r="AA17" i="19"/>
  <c r="AE17" i="19"/>
  <c r="Y36" i="19"/>
  <c r="AC36" i="19"/>
  <c r="C58" i="19"/>
  <c r="AJ17" i="19"/>
  <c r="C78" i="19"/>
  <c r="AJ37" i="19"/>
  <c r="C77" i="19"/>
  <c r="AJ36" i="19"/>
  <c r="C79" i="19"/>
  <c r="AJ38" i="19"/>
  <c r="C80" i="19"/>
  <c r="AJ39" i="19"/>
  <c r="C51" i="19"/>
  <c r="AJ10" i="19"/>
  <c r="C49" i="19"/>
  <c r="AJ8" i="19"/>
  <c r="C47" i="19"/>
  <c r="AJ7" i="19"/>
  <c r="C48" i="19"/>
  <c r="Y24" i="19"/>
  <c r="AC24" i="19"/>
  <c r="Y7" i="19"/>
  <c r="AC7" i="19"/>
  <c r="Y8" i="19"/>
  <c r="AC8" i="19"/>
  <c r="Y9" i="19"/>
  <c r="AC9" i="19"/>
  <c r="Y10" i="19"/>
  <c r="AC10" i="19"/>
  <c r="Y12" i="19"/>
  <c r="AC12" i="19"/>
  <c r="Y11" i="19"/>
  <c r="AC11" i="19"/>
  <c r="Y14" i="19"/>
  <c r="AC14" i="19"/>
  <c r="Y13" i="19"/>
  <c r="AC13" i="19"/>
  <c r="Y18" i="19"/>
  <c r="AC18" i="19"/>
  <c r="Y16" i="19"/>
  <c r="AC16" i="19"/>
  <c r="Y15" i="19"/>
  <c r="AC15" i="19"/>
  <c r="Y33" i="19"/>
  <c r="AC33" i="19"/>
  <c r="Y34" i="19"/>
  <c r="AC34" i="19"/>
  <c r="C72" i="19"/>
  <c r="AJ31" i="19"/>
  <c r="C66" i="19"/>
  <c r="AJ25" i="19"/>
  <c r="C50" i="19"/>
  <c r="AJ9" i="19"/>
  <c r="C52" i="19"/>
  <c r="AJ11" i="19"/>
  <c r="AA41" i="19"/>
  <c r="AE41" i="19"/>
  <c r="AP41" i="19"/>
  <c r="D81" i="19"/>
  <c r="AQ41" i="19"/>
  <c r="E81" i="19"/>
  <c r="C81" i="19"/>
  <c r="AJ40" i="19"/>
  <c r="AK40" i="19"/>
  <c r="AQ40" i="19"/>
  <c r="E80" i="19"/>
  <c r="AK20" i="19"/>
  <c r="AA24" i="19"/>
  <c r="AE24" i="19"/>
  <c r="AA7" i="19"/>
  <c r="AE7" i="19"/>
  <c r="AA8" i="19"/>
  <c r="AE8" i="19"/>
  <c r="AA10" i="19"/>
  <c r="AE10" i="19"/>
  <c r="AA9" i="19"/>
  <c r="AE9" i="19"/>
  <c r="AA11" i="19"/>
  <c r="AE11" i="19"/>
  <c r="AA14" i="19"/>
  <c r="AE14" i="19"/>
  <c r="AA15" i="19"/>
  <c r="AE15" i="19"/>
  <c r="AA13" i="19"/>
  <c r="AE13" i="19"/>
  <c r="AA12" i="19"/>
  <c r="AE12" i="19"/>
  <c r="AA16" i="19"/>
  <c r="AE16" i="19"/>
  <c r="Y39" i="19"/>
  <c r="AC39" i="19"/>
  <c r="AA38" i="19"/>
  <c r="AE38" i="19"/>
  <c r="C71" i="19"/>
  <c r="AJ30" i="19"/>
  <c r="AQ23" i="19"/>
  <c r="E63" i="19"/>
  <c r="C63" i="19"/>
  <c r="AP23" i="19"/>
  <c r="D63" i="19"/>
  <c r="AJ22" i="19"/>
  <c r="AK22" i="19"/>
  <c r="Y23" i="19"/>
  <c r="AC23" i="19"/>
  <c r="Y20" i="19"/>
  <c r="AC20" i="19"/>
  <c r="C65" i="19"/>
  <c r="AQ42" i="19"/>
  <c r="E82" i="19"/>
  <c r="C82" i="19"/>
  <c r="AP42" i="19"/>
  <c r="D82" i="19"/>
  <c r="AJ41" i="19"/>
  <c r="AK41" i="19"/>
  <c r="Y41" i="19"/>
  <c r="AC41" i="19"/>
  <c r="Y38" i="19"/>
  <c r="AC38" i="19"/>
  <c r="C64" i="19"/>
  <c r="AP24" i="19"/>
  <c r="D64" i="19"/>
  <c r="AQ24" i="19"/>
  <c r="E64" i="19"/>
  <c r="AJ23" i="19"/>
  <c r="AK23" i="19"/>
  <c r="Y37" i="19"/>
  <c r="AC37" i="19"/>
  <c r="AA40" i="19"/>
  <c r="AE40" i="19"/>
  <c r="C67" i="19"/>
  <c r="AJ26" i="19"/>
  <c r="C57" i="19"/>
  <c r="AJ16" i="19"/>
  <c r="C55" i="19"/>
  <c r="AJ14" i="19"/>
  <c r="AK13" i="19"/>
  <c r="AQ13" i="19"/>
  <c r="E53" i="19"/>
  <c r="AA42" i="19"/>
  <c r="AE42" i="19"/>
  <c r="AA26" i="19"/>
  <c r="AE26" i="19"/>
  <c r="AA25" i="19"/>
  <c r="AE25" i="19"/>
  <c r="AA27" i="19"/>
  <c r="AE27" i="19"/>
  <c r="AA28" i="19"/>
  <c r="AE28" i="19"/>
  <c r="AA29" i="19"/>
  <c r="AE29" i="19"/>
  <c r="AA30" i="19"/>
  <c r="AE30" i="19"/>
  <c r="AA31" i="19"/>
  <c r="AE31" i="19"/>
  <c r="AA32" i="19"/>
  <c r="AE32" i="19"/>
  <c r="AA33" i="19"/>
  <c r="AE33" i="19"/>
  <c r="AA34" i="19"/>
  <c r="AE34" i="19"/>
  <c r="C75" i="19"/>
  <c r="AJ34" i="19"/>
  <c r="AA22" i="19"/>
  <c r="AE22" i="19"/>
  <c r="AA39" i="19"/>
  <c r="AE39" i="19"/>
  <c r="AA35" i="19"/>
  <c r="AE35" i="19"/>
  <c r="Y17" i="19"/>
  <c r="AC17" i="19"/>
  <c r="AA21" i="19"/>
  <c r="AE21" i="19"/>
  <c r="C74" i="19"/>
  <c r="AJ33" i="19"/>
  <c r="AA18" i="19"/>
  <c r="AE18" i="19"/>
  <c r="AK29" i="19"/>
  <c r="AQ29" i="19"/>
  <c r="E69" i="19"/>
  <c r="AK16" i="19"/>
  <c r="AK35" i="19"/>
  <c r="AP35" i="19"/>
  <c r="D75" i="19"/>
  <c r="AK18" i="19"/>
  <c r="AK10" i="19"/>
  <c r="AD36" i="19"/>
  <c r="I76" i="19"/>
  <c r="F76" i="19"/>
  <c r="AL35" i="19"/>
  <c r="AK12" i="19"/>
  <c r="AP13" i="19"/>
  <c r="D53" i="19"/>
  <c r="AP40" i="19"/>
  <c r="D80" i="19"/>
  <c r="AK30" i="19"/>
  <c r="F52" i="19"/>
  <c r="AD12" i="19"/>
  <c r="I52" i="19"/>
  <c r="AL11" i="19"/>
  <c r="AF20" i="19"/>
  <c r="M60" i="19"/>
  <c r="J60" i="19"/>
  <c r="AN19" i="19"/>
  <c r="AF34" i="19"/>
  <c r="M74" i="19"/>
  <c r="J74" i="19"/>
  <c r="AN33" i="19"/>
  <c r="J80" i="19"/>
  <c r="AF40" i="19"/>
  <c r="M80" i="19"/>
  <c r="AN39" i="19"/>
  <c r="F50" i="19"/>
  <c r="AD10" i="19"/>
  <c r="I50" i="19"/>
  <c r="AL9" i="19"/>
  <c r="AK38" i="19"/>
  <c r="AD21" i="19"/>
  <c r="I61" i="19"/>
  <c r="F61" i="19"/>
  <c r="AL20" i="19"/>
  <c r="J59" i="19"/>
  <c r="AF19" i="19"/>
  <c r="M59" i="19"/>
  <c r="AN18" i="19"/>
  <c r="AS42" i="19"/>
  <c r="H82" i="19"/>
  <c r="F82" i="19"/>
  <c r="AR42" i="19"/>
  <c r="G82" i="19"/>
  <c r="AD42" i="19"/>
  <c r="I82" i="19"/>
  <c r="AL41" i="19"/>
  <c r="AM41" i="19"/>
  <c r="AQ16" i="19"/>
  <c r="E56" i="19"/>
  <c r="AP16" i="19"/>
  <c r="D56" i="19"/>
  <c r="F73" i="19"/>
  <c r="AD33" i="19"/>
  <c r="I73" i="19"/>
  <c r="AL32" i="19"/>
  <c r="AD16" i="19"/>
  <c r="I56" i="19"/>
  <c r="F56" i="19"/>
  <c r="AL15" i="19"/>
  <c r="AQ22" i="19"/>
  <c r="E62" i="19"/>
  <c r="AP22" i="19"/>
  <c r="D62" i="19"/>
  <c r="F77" i="19"/>
  <c r="AD37" i="19"/>
  <c r="I77" i="19"/>
  <c r="AL36" i="19"/>
  <c r="AP29" i="19"/>
  <c r="D69" i="19"/>
  <c r="F60" i="19"/>
  <c r="AD20" i="19"/>
  <c r="I60" i="19"/>
  <c r="AL19" i="19"/>
  <c r="AK26" i="19"/>
  <c r="AK11" i="19"/>
  <c r="F63" i="19"/>
  <c r="AD23" i="19"/>
  <c r="I63" i="19"/>
  <c r="AL22" i="19"/>
  <c r="AK39" i="19"/>
  <c r="F47" i="19"/>
  <c r="AD7" i="19"/>
  <c r="I47" i="19"/>
  <c r="AD35" i="19"/>
  <c r="I75" i="19"/>
  <c r="F75" i="19"/>
  <c r="AL34" i="19"/>
  <c r="AD30" i="19"/>
  <c r="I70" i="19"/>
  <c r="F70" i="19"/>
  <c r="AL29" i="19"/>
  <c r="J47" i="19"/>
  <c r="AF7" i="19"/>
  <c r="M47" i="19"/>
  <c r="AK34" i="19"/>
  <c r="AQ35" i="19"/>
  <c r="E75" i="19"/>
  <c r="AK19" i="19"/>
  <c r="AK21" i="19"/>
  <c r="AK9" i="19"/>
  <c r="F64" i="19"/>
  <c r="AS24" i="19"/>
  <c r="H64" i="19"/>
  <c r="AD24" i="19"/>
  <c r="I64" i="19"/>
  <c r="AR24" i="19"/>
  <c r="G64" i="19"/>
  <c r="AL23" i="19"/>
  <c r="AM23" i="19"/>
  <c r="AR23" i="19"/>
  <c r="G63" i="19"/>
  <c r="J56" i="19"/>
  <c r="AF16" i="19"/>
  <c r="M56" i="19"/>
  <c r="AN15" i="19"/>
  <c r="J68" i="19"/>
  <c r="AF28" i="19"/>
  <c r="M68" i="19"/>
  <c r="AN27" i="19"/>
  <c r="J75" i="19"/>
  <c r="AF35" i="19"/>
  <c r="M75" i="19"/>
  <c r="AN34" i="19"/>
  <c r="AK32" i="19"/>
  <c r="AK28" i="19"/>
  <c r="AL7" i="19"/>
  <c r="F48" i="19"/>
  <c r="AD8" i="19"/>
  <c r="I48" i="19"/>
  <c r="J70" i="19"/>
  <c r="AF30" i="19"/>
  <c r="M70" i="19"/>
  <c r="AN29" i="19"/>
  <c r="AD39" i="19"/>
  <c r="I79" i="19"/>
  <c r="F79" i="19"/>
  <c r="AL38" i="19"/>
  <c r="J69" i="19"/>
  <c r="AF29" i="19"/>
  <c r="M69" i="19"/>
  <c r="AN28" i="19"/>
  <c r="F72" i="19"/>
  <c r="AD32" i="19"/>
  <c r="I72" i="19"/>
  <c r="AL31" i="19"/>
  <c r="AK37" i="19"/>
  <c r="F81" i="19"/>
  <c r="AR41" i="19"/>
  <c r="G81" i="19"/>
  <c r="AS41" i="19"/>
  <c r="H81" i="19"/>
  <c r="AD41" i="19"/>
  <c r="I81" i="19"/>
  <c r="AL40" i="19"/>
  <c r="AM40" i="19"/>
  <c r="AF18" i="19"/>
  <c r="M58" i="19"/>
  <c r="J58" i="19"/>
  <c r="AN17" i="19"/>
  <c r="AT42" i="19"/>
  <c r="K82" i="19"/>
  <c r="AF42" i="19"/>
  <c r="M82" i="19"/>
  <c r="J82" i="19"/>
  <c r="AU42" i="19"/>
  <c r="L82" i="19"/>
  <c r="AN41" i="19"/>
  <c r="AO41" i="19"/>
  <c r="AU41" i="19"/>
  <c r="L81" i="19"/>
  <c r="AF11" i="19"/>
  <c r="M51" i="19"/>
  <c r="J51" i="19"/>
  <c r="AN10" i="19"/>
  <c r="AK31" i="19"/>
  <c r="F68" i="19"/>
  <c r="AD28" i="19"/>
  <c r="I68" i="19"/>
  <c r="AL27" i="19"/>
  <c r="J57" i="19"/>
  <c r="AF17" i="19"/>
  <c r="M57" i="19"/>
  <c r="AN16" i="19"/>
  <c r="J62" i="19"/>
  <c r="AF22" i="19"/>
  <c r="M62" i="19"/>
  <c r="AN21" i="19"/>
  <c r="AD18" i="19"/>
  <c r="I58" i="19"/>
  <c r="F58" i="19"/>
  <c r="AL17" i="19"/>
  <c r="J81" i="19"/>
  <c r="AF41" i="19"/>
  <c r="M81" i="19"/>
  <c r="AN40" i="19"/>
  <c r="F51" i="19"/>
  <c r="AD11" i="19"/>
  <c r="I51" i="19"/>
  <c r="AL10" i="19"/>
  <c r="J78" i="19"/>
  <c r="AF38" i="19"/>
  <c r="M78" i="19"/>
  <c r="AN37" i="19"/>
  <c r="J52" i="19"/>
  <c r="AF12" i="19"/>
  <c r="M52" i="19"/>
  <c r="AN11" i="19"/>
  <c r="AF27" i="19"/>
  <c r="M67" i="19"/>
  <c r="J67" i="19"/>
  <c r="AN26" i="19"/>
  <c r="AD31" i="19"/>
  <c r="I71" i="19"/>
  <c r="F71" i="19"/>
  <c r="AL30" i="19"/>
  <c r="J55" i="19"/>
  <c r="AF15" i="19"/>
  <c r="M55" i="19"/>
  <c r="AN14" i="19"/>
  <c r="AN25" i="19"/>
  <c r="J66" i="19"/>
  <c r="AF26" i="19"/>
  <c r="M66" i="19"/>
  <c r="J49" i="19"/>
  <c r="AF9" i="19"/>
  <c r="M49" i="19"/>
  <c r="AN8" i="19"/>
  <c r="AK27" i="19"/>
  <c r="F66" i="19"/>
  <c r="AL25" i="19"/>
  <c r="AD26" i="19"/>
  <c r="I66" i="19"/>
  <c r="AF24" i="19"/>
  <c r="M64" i="19"/>
  <c r="J64" i="19"/>
  <c r="AU24" i="19"/>
  <c r="L64" i="19"/>
  <c r="AT24" i="19"/>
  <c r="K64" i="19"/>
  <c r="AN23" i="19"/>
  <c r="AO23" i="19"/>
  <c r="AD17" i="19"/>
  <c r="I57" i="19"/>
  <c r="F57" i="19"/>
  <c r="AL16" i="19"/>
  <c r="J79" i="19"/>
  <c r="AF39" i="19"/>
  <c r="M79" i="19"/>
  <c r="AN38" i="19"/>
  <c r="AD13" i="19"/>
  <c r="I53" i="19"/>
  <c r="F53" i="19"/>
  <c r="AL12" i="19"/>
  <c r="AD14" i="19"/>
  <c r="I54" i="19"/>
  <c r="F54" i="19"/>
  <c r="AL13" i="19"/>
  <c r="AK25" i="19"/>
  <c r="J53" i="19"/>
  <c r="AF13" i="19"/>
  <c r="M53" i="19"/>
  <c r="AN12" i="19"/>
  <c r="AF25" i="19"/>
  <c r="M65" i="19"/>
  <c r="J65" i="19"/>
  <c r="AK15" i="19"/>
  <c r="AF14" i="19"/>
  <c r="M54" i="19"/>
  <c r="J54" i="19"/>
  <c r="AN13" i="19"/>
  <c r="AD29" i="19"/>
  <c r="I69" i="19"/>
  <c r="F69" i="19"/>
  <c r="AL28" i="19"/>
  <c r="AK33" i="19"/>
  <c r="J50" i="19"/>
  <c r="AF10" i="19"/>
  <c r="M50" i="19"/>
  <c r="AN9" i="19"/>
  <c r="AK8" i="19"/>
  <c r="AK17" i="19"/>
  <c r="AD27" i="19"/>
  <c r="I67" i="19"/>
  <c r="F67" i="19"/>
  <c r="AL26" i="19"/>
  <c r="J61" i="19"/>
  <c r="AF21" i="19"/>
  <c r="M61" i="19"/>
  <c r="AN20" i="19"/>
  <c r="F74" i="19"/>
  <c r="AD34" i="19"/>
  <c r="I74" i="19"/>
  <c r="AL33" i="19"/>
  <c r="AP20" i="19"/>
  <c r="D60" i="19"/>
  <c r="AQ20" i="19"/>
  <c r="E60" i="19"/>
  <c r="F55" i="19"/>
  <c r="AD15" i="19"/>
  <c r="I55" i="19"/>
  <c r="AL14" i="19"/>
  <c r="J73" i="19"/>
  <c r="AF33" i="19"/>
  <c r="M73" i="19"/>
  <c r="AN32" i="19"/>
  <c r="AD9" i="19"/>
  <c r="I49" i="19"/>
  <c r="F49" i="19"/>
  <c r="AL8" i="19"/>
  <c r="AF32" i="19"/>
  <c r="M72" i="19"/>
  <c r="J72" i="19"/>
  <c r="AN31" i="19"/>
  <c r="AF31" i="19"/>
  <c r="M71" i="19"/>
  <c r="J71" i="19"/>
  <c r="AN30" i="19"/>
  <c r="AK36" i="19"/>
  <c r="AO22" i="19"/>
  <c r="AT22" i="19"/>
  <c r="K62" i="19"/>
  <c r="F78" i="19"/>
  <c r="AD38" i="19"/>
  <c r="I78" i="19"/>
  <c r="AL37" i="19"/>
  <c r="AK7" i="19"/>
  <c r="AK14" i="19"/>
  <c r="AF8" i="19"/>
  <c r="M48" i="19"/>
  <c r="J48" i="19"/>
  <c r="AN7" i="19"/>
  <c r="F65" i="19"/>
  <c r="AD25" i="19"/>
  <c r="I65" i="19"/>
  <c r="AO37" i="19"/>
  <c r="AM36" i="19"/>
  <c r="AS36" i="19"/>
  <c r="H76" i="19"/>
  <c r="AM20" i="19"/>
  <c r="AR20" i="19"/>
  <c r="G60" i="19"/>
  <c r="AO19" i="19"/>
  <c r="AU22" i="19"/>
  <c r="L62" i="19"/>
  <c r="AO7" i="19"/>
  <c r="AU7" i="19"/>
  <c r="L47" i="19"/>
  <c r="AO40" i="19"/>
  <c r="AT40" i="19"/>
  <c r="K80" i="19"/>
  <c r="AP18" i="19"/>
  <c r="D58" i="19"/>
  <c r="AQ18" i="19"/>
  <c r="E58" i="19"/>
  <c r="AM16" i="19"/>
  <c r="AR16" i="19"/>
  <c r="G56" i="19"/>
  <c r="AO18" i="19"/>
  <c r="AT18" i="19"/>
  <c r="K58" i="19"/>
  <c r="AT41" i="19"/>
  <c r="K81" i="19"/>
  <c r="AM37" i="19"/>
  <c r="AM14" i="19"/>
  <c r="AO9" i="19"/>
  <c r="AM10" i="19"/>
  <c r="AM15" i="19"/>
  <c r="AU23" i="19"/>
  <c r="L63" i="19"/>
  <c r="AT23" i="19"/>
  <c r="K63" i="19"/>
  <c r="AM27" i="19"/>
  <c r="AM11" i="19"/>
  <c r="AQ25" i="19"/>
  <c r="E65" i="19"/>
  <c r="AP25" i="19"/>
  <c r="D65" i="19"/>
  <c r="AT37" i="19"/>
  <c r="K77" i="19"/>
  <c r="AU37" i="19"/>
  <c r="L77" i="19"/>
  <c r="AO16" i="19"/>
  <c r="AP17" i="19"/>
  <c r="D57" i="19"/>
  <c r="AQ17" i="19"/>
  <c r="E57" i="19"/>
  <c r="AM30" i="19"/>
  <c r="AM9" i="19"/>
  <c r="AQ31" i="19"/>
  <c r="E71" i="19"/>
  <c r="AP31" i="19"/>
  <c r="D71" i="19"/>
  <c r="AP30" i="19"/>
  <c r="D70" i="19"/>
  <c r="AQ30" i="19"/>
  <c r="E70" i="19"/>
  <c r="AP15" i="19"/>
  <c r="D55" i="19"/>
  <c r="AQ15" i="19"/>
  <c r="E55" i="19"/>
  <c r="AM32" i="19"/>
  <c r="AO10" i="19"/>
  <c r="AO34" i="19"/>
  <c r="AM7" i="19"/>
  <c r="AP34" i="19"/>
  <c r="D74" i="19"/>
  <c r="AQ34" i="19"/>
  <c r="E74" i="19"/>
  <c r="AO14" i="19"/>
  <c r="AQ36" i="19"/>
  <c r="E76" i="19"/>
  <c r="AP36" i="19"/>
  <c r="D76" i="19"/>
  <c r="AO30" i="19"/>
  <c r="AP21" i="19"/>
  <c r="D61" i="19"/>
  <c r="AQ21" i="19"/>
  <c r="E61" i="19"/>
  <c r="AP11" i="19"/>
  <c r="D51" i="19"/>
  <c r="AQ11" i="19"/>
  <c r="E51" i="19"/>
  <c r="AO39" i="19"/>
  <c r="AQ12" i="19"/>
  <c r="E52" i="19"/>
  <c r="AP12" i="19"/>
  <c r="D52" i="19"/>
  <c r="AQ19" i="19"/>
  <c r="E59" i="19"/>
  <c r="AP19" i="19"/>
  <c r="D59" i="19"/>
  <c r="AQ26" i="19"/>
  <c r="E66" i="19"/>
  <c r="AP26" i="19"/>
  <c r="D66" i="19"/>
  <c r="AU40" i="19"/>
  <c r="L80" i="19"/>
  <c r="AM35" i="19"/>
  <c r="AO32" i="19"/>
  <c r="AO17" i="19"/>
  <c r="AP14" i="19"/>
  <c r="D54" i="19"/>
  <c r="AQ14" i="19"/>
  <c r="E54" i="19"/>
  <c r="AP7" i="19"/>
  <c r="D47" i="19"/>
  <c r="AQ7" i="19"/>
  <c r="E47" i="19"/>
  <c r="AO12" i="19"/>
  <c r="AO35" i="19"/>
  <c r="AM18" i="19"/>
  <c r="AM13" i="19"/>
  <c r="AM31" i="19"/>
  <c r="AS23" i="19"/>
  <c r="H63" i="19"/>
  <c r="AM25" i="19"/>
  <c r="AO28" i="19"/>
  <c r="AP27" i="19"/>
  <c r="D67" i="19"/>
  <c r="AQ27" i="19"/>
  <c r="E67" i="19"/>
  <c r="AM19" i="19"/>
  <c r="AO20" i="19"/>
  <c r="AO8" i="19"/>
  <c r="AM39" i="19"/>
  <c r="AT7" i="19"/>
  <c r="K47" i="19"/>
  <c r="AR36" i="19"/>
  <c r="G76" i="19"/>
  <c r="AO25" i="19"/>
  <c r="AU18" i="19"/>
  <c r="L58" i="19"/>
  <c r="AP39" i="19"/>
  <c r="D79" i="19"/>
  <c r="AQ39" i="19"/>
  <c r="E79" i="19"/>
  <c r="AQ28" i="19"/>
  <c r="E68" i="19"/>
  <c r="AP28" i="19"/>
  <c r="D68" i="19"/>
  <c r="AM28" i="19"/>
  <c r="AP32" i="19"/>
  <c r="D72" i="19"/>
  <c r="AQ32" i="19"/>
  <c r="E72" i="19"/>
  <c r="AM33" i="19"/>
  <c r="AM12" i="19"/>
  <c r="AO13" i="19"/>
  <c r="AO11" i="19"/>
  <c r="AO27" i="19"/>
  <c r="AM29" i="19"/>
  <c r="AM26" i="19"/>
  <c r="AO15" i="19"/>
  <c r="AO36" i="19"/>
  <c r="AS40" i="19"/>
  <c r="H80" i="19"/>
  <c r="AR40" i="19"/>
  <c r="G80" i="19"/>
  <c r="AM22" i="19"/>
  <c r="AO26" i="19"/>
  <c r="AO31" i="19"/>
  <c r="AM17" i="19"/>
  <c r="AM38" i="19"/>
  <c r="AS20" i="19"/>
  <c r="H60" i="19"/>
  <c r="AO33" i="19"/>
  <c r="AM34" i="19"/>
  <c r="AO29" i="19"/>
  <c r="AQ8" i="19"/>
  <c r="E48" i="19"/>
  <c r="AP8" i="19"/>
  <c r="D48" i="19"/>
  <c r="AP37" i="19"/>
  <c r="D77" i="19"/>
  <c r="AQ37" i="19"/>
  <c r="E77" i="19"/>
  <c r="AQ38" i="19"/>
  <c r="E78" i="19"/>
  <c r="AP38" i="19"/>
  <c r="D78" i="19"/>
  <c r="AQ9" i="19"/>
  <c r="E49" i="19"/>
  <c r="AP9" i="19"/>
  <c r="D49" i="19"/>
  <c r="AP33" i="19"/>
  <c r="D73" i="19"/>
  <c r="AQ33" i="19"/>
  <c r="E73" i="19"/>
  <c r="AM8" i="19"/>
  <c r="AM21" i="19"/>
  <c r="AO38" i="19"/>
  <c r="AO21" i="19"/>
  <c r="AP10" i="19"/>
  <c r="D50" i="19"/>
  <c r="AQ10" i="19"/>
  <c r="E50" i="19"/>
  <c r="AS37" i="19"/>
  <c r="H77" i="19"/>
  <c r="AR37" i="19"/>
  <c r="G77" i="19"/>
  <c r="AS16" i="19"/>
  <c r="H56" i="19"/>
  <c r="AT19" i="19"/>
  <c r="K59" i="19"/>
  <c r="AU19" i="19"/>
  <c r="L59" i="19"/>
  <c r="AR32" i="19"/>
  <c r="G72" i="19"/>
  <c r="AS32" i="19"/>
  <c r="H72" i="19"/>
  <c r="AR9" i="19"/>
  <c r="G49" i="19"/>
  <c r="AS9" i="19"/>
  <c r="H49" i="19"/>
  <c r="AU27" i="19"/>
  <c r="L67" i="19"/>
  <c r="AT27" i="19"/>
  <c r="K67" i="19"/>
  <c r="AS19" i="19"/>
  <c r="H59" i="19"/>
  <c r="AR19" i="19"/>
  <c r="G59" i="19"/>
  <c r="AR21" i="19"/>
  <c r="G61" i="19"/>
  <c r="AS21" i="19"/>
  <c r="H61" i="19"/>
  <c r="AT38" i="19"/>
  <c r="K78" i="19"/>
  <c r="AU38" i="19"/>
  <c r="L78" i="19"/>
  <c r="AS26" i="19"/>
  <c r="H66" i="19"/>
  <c r="AR26" i="19"/>
  <c r="G66" i="19"/>
  <c r="AR35" i="19"/>
  <c r="G75" i="19"/>
  <c r="AS35" i="19"/>
  <c r="H75" i="19"/>
  <c r="AU31" i="19"/>
  <c r="L71" i="19"/>
  <c r="AT31" i="19"/>
  <c r="K71" i="19"/>
  <c r="AT20" i="19"/>
  <c r="K60" i="19"/>
  <c r="AU20" i="19"/>
  <c r="L60" i="19"/>
  <c r="AU21" i="19"/>
  <c r="L61" i="19"/>
  <c r="AT21" i="19"/>
  <c r="K61" i="19"/>
  <c r="AU15" i="19"/>
  <c r="L55" i="19"/>
  <c r="AT15" i="19"/>
  <c r="K55" i="19"/>
  <c r="AT16" i="19"/>
  <c r="K56" i="19"/>
  <c r="AU16" i="19"/>
  <c r="L56" i="19"/>
  <c r="AU11" i="19"/>
  <c r="L51" i="19"/>
  <c r="AT11" i="19"/>
  <c r="K51" i="19"/>
  <c r="AU30" i="19"/>
  <c r="L70" i="19"/>
  <c r="AT30" i="19"/>
  <c r="K70" i="19"/>
  <c r="AR18" i="19"/>
  <c r="G58" i="19"/>
  <c r="AS18" i="19"/>
  <c r="H58" i="19"/>
  <c r="AU12" i="19"/>
  <c r="L52" i="19"/>
  <c r="AT12" i="19"/>
  <c r="K52" i="19"/>
  <c r="AS15" i="19"/>
  <c r="H55" i="19"/>
  <c r="AR15" i="19"/>
  <c r="G55" i="19"/>
  <c r="AR38" i="19"/>
  <c r="G78" i="19"/>
  <c r="AS38" i="19"/>
  <c r="H78" i="19"/>
  <c r="AR17" i="19"/>
  <c r="G57" i="19"/>
  <c r="AS17" i="19"/>
  <c r="H57" i="19"/>
  <c r="AR39" i="19"/>
  <c r="G79" i="19"/>
  <c r="AS39" i="19"/>
  <c r="H79" i="19"/>
  <c r="AS30" i="19"/>
  <c r="H70" i="19"/>
  <c r="AR30" i="19"/>
  <c r="G70" i="19"/>
  <c r="AU36" i="19"/>
  <c r="L76" i="19"/>
  <c r="AT36" i="19"/>
  <c r="K76" i="19"/>
  <c r="AT39" i="19"/>
  <c r="K79" i="19"/>
  <c r="AU39" i="19"/>
  <c r="L79" i="19"/>
  <c r="AR8" i="19"/>
  <c r="G48" i="19"/>
  <c r="AS8" i="19"/>
  <c r="H48" i="19"/>
  <c r="AS12" i="19"/>
  <c r="H52" i="19"/>
  <c r="AR12" i="19"/>
  <c r="G52" i="19"/>
  <c r="AS27" i="19"/>
  <c r="H67" i="19"/>
  <c r="AR27" i="19"/>
  <c r="G67" i="19"/>
  <c r="AS7" i="19"/>
  <c r="H47" i="19"/>
  <c r="AR7" i="19"/>
  <c r="G47" i="19"/>
  <c r="AR10" i="19"/>
  <c r="G50" i="19"/>
  <c r="AS10" i="19"/>
  <c r="H50" i="19"/>
  <c r="AT33" i="19"/>
  <c r="K73" i="19"/>
  <c r="AU33" i="19"/>
  <c r="L73" i="19"/>
  <c r="AU8" i="19"/>
  <c r="L48" i="19"/>
  <c r="AT8" i="19"/>
  <c r="K48" i="19"/>
  <c r="AS29" i="19"/>
  <c r="H69" i="19"/>
  <c r="AR29" i="19"/>
  <c r="G69" i="19"/>
  <c r="AS31" i="19"/>
  <c r="H71" i="19"/>
  <c r="AR31" i="19"/>
  <c r="G71" i="19"/>
  <c r="AT13" i="19"/>
  <c r="K53" i="19"/>
  <c r="AU13" i="19"/>
  <c r="L53" i="19"/>
  <c r="AT35" i="19"/>
  <c r="K75" i="19"/>
  <c r="AU35" i="19"/>
  <c r="L75" i="19"/>
  <c r="AT14" i="19"/>
  <c r="K54" i="19"/>
  <c r="AU14" i="19"/>
  <c r="L54" i="19"/>
  <c r="AR28" i="19"/>
  <c r="G68" i="19"/>
  <c r="AS28" i="19"/>
  <c r="H68" i="19"/>
  <c r="AT34" i="19"/>
  <c r="K74" i="19"/>
  <c r="AU34" i="19"/>
  <c r="L74" i="19"/>
  <c r="AT9" i="19"/>
  <c r="K49" i="19"/>
  <c r="AU9" i="19"/>
  <c r="L49" i="19"/>
  <c r="AU32" i="19"/>
  <c r="L72" i="19"/>
  <c r="AT32" i="19"/>
  <c r="K72" i="19"/>
  <c r="AU25" i="19"/>
  <c r="L65" i="19"/>
  <c r="AT25" i="19"/>
  <c r="K65" i="19"/>
  <c r="AT26" i="19"/>
  <c r="K66" i="19"/>
  <c r="AU26" i="19"/>
  <c r="L66" i="19"/>
  <c r="AR22" i="19"/>
  <c r="G62" i="19"/>
  <c r="AS22" i="19"/>
  <c r="H62" i="19"/>
  <c r="AT28" i="19"/>
  <c r="K68" i="19"/>
  <c r="AU28" i="19"/>
  <c r="L68" i="19"/>
  <c r="AR25" i="19"/>
  <c r="G65" i="19"/>
  <c r="AS25" i="19"/>
  <c r="H65" i="19"/>
  <c r="AR13" i="19"/>
  <c r="G53" i="19"/>
  <c r="AS13" i="19"/>
  <c r="H53" i="19"/>
  <c r="AS11" i="19"/>
  <c r="H51" i="19"/>
  <c r="AR11" i="19"/>
  <c r="G51" i="19"/>
  <c r="AR33" i="19"/>
  <c r="G73" i="19"/>
  <c r="AS33" i="19"/>
  <c r="H73" i="19"/>
  <c r="AU29" i="19"/>
  <c r="L69" i="19"/>
  <c r="AT29" i="19"/>
  <c r="K69" i="19"/>
  <c r="AS34" i="19"/>
  <c r="H74" i="19"/>
  <c r="AR34" i="19"/>
  <c r="G74" i="19"/>
  <c r="AU17" i="19"/>
  <c r="L57" i="19"/>
  <c r="AT17" i="19"/>
  <c r="K57" i="19"/>
  <c r="AU10" i="19"/>
  <c r="L50" i="19"/>
  <c r="AT10" i="19"/>
  <c r="K50" i="19"/>
  <c r="AR14" i="19"/>
  <c r="G54" i="19"/>
  <c r="AS14" i="19"/>
  <c r="H54" i="19"/>
</calcChain>
</file>

<file path=xl/sharedStrings.xml><?xml version="1.0" encoding="utf-8"?>
<sst xmlns="http://schemas.openxmlformats.org/spreadsheetml/2006/main" count="1023" uniqueCount="201">
  <si>
    <t>人口動態統計</t>
    <rPh sb="0" eb="2">
      <t>ジンコウ</t>
    </rPh>
    <rPh sb="2" eb="4">
      <t>ドウタイ</t>
    </rPh>
    <rPh sb="4" eb="6">
      <t>トウケイ</t>
    </rPh>
    <phoneticPr fontId="1"/>
  </si>
  <si>
    <t>死亡数</t>
    <rPh sb="0" eb="3">
      <t>シボウスウ</t>
    </rPh>
    <phoneticPr fontId="1"/>
  </si>
  <si>
    <t>男</t>
    <rPh sb="0" eb="1">
      <t>オトコ</t>
    </rPh>
    <phoneticPr fontId="1"/>
  </si>
  <si>
    <t>死亡確率</t>
    <rPh sb="0" eb="2">
      <t>シボウ</t>
    </rPh>
    <rPh sb="2" eb="4">
      <t>カクリツ</t>
    </rPh>
    <phoneticPr fontId="1"/>
  </si>
  <si>
    <t>生存数</t>
    <rPh sb="0" eb="2">
      <t>セイゾン</t>
    </rPh>
    <rPh sb="2" eb="3">
      <t>スウ</t>
    </rPh>
    <phoneticPr fontId="1"/>
  </si>
  <si>
    <t>定常人口</t>
    <rPh sb="0" eb="2">
      <t>テイジョウ</t>
    </rPh>
    <rPh sb="2" eb="4">
      <t>ジンコウ</t>
    </rPh>
    <phoneticPr fontId="1"/>
  </si>
  <si>
    <t>平均余命</t>
    <rPh sb="0" eb="2">
      <t>ヘイキン</t>
    </rPh>
    <rPh sb="2" eb="4">
      <t>ヨミョウ</t>
    </rPh>
    <phoneticPr fontId="1"/>
  </si>
  <si>
    <t>女</t>
    <rPh sb="0" eb="1">
      <t>オンナ</t>
    </rPh>
    <phoneticPr fontId="1"/>
  </si>
  <si>
    <t>簡易生命表</t>
    <rPh sb="0" eb="2">
      <t>カンイ</t>
    </rPh>
    <rPh sb="2" eb="4">
      <t>セイメイ</t>
    </rPh>
    <rPh sb="4" eb="5">
      <t>ヒョウ</t>
    </rPh>
    <phoneticPr fontId="1"/>
  </si>
  <si>
    <t>年齢</t>
    <rPh sb="0" eb="2">
      <t>ネンレイ</t>
    </rPh>
    <phoneticPr fontId="1"/>
  </si>
  <si>
    <t>(歳）</t>
    <rPh sb="1" eb="2">
      <t>サイ</t>
    </rPh>
    <phoneticPr fontId="1"/>
  </si>
  <si>
    <t>人口</t>
    <rPh sb="0" eb="2">
      <t>ジンコウ</t>
    </rPh>
    <phoneticPr fontId="1"/>
  </si>
  <si>
    <t>(人）</t>
    <rPh sb="1" eb="2">
      <t>ニン</t>
    </rPh>
    <phoneticPr fontId="1"/>
  </si>
  <si>
    <t>性別</t>
    <rPh sb="0" eb="2">
      <t>セイベツ</t>
    </rPh>
    <phoneticPr fontId="1"/>
  </si>
  <si>
    <t>75～79</t>
    <phoneticPr fontId="1"/>
  </si>
  <si>
    <t>80～84</t>
    <phoneticPr fontId="1"/>
  </si>
  <si>
    <t>85～</t>
    <phoneticPr fontId="1"/>
  </si>
  <si>
    <t>年齢階級</t>
    <rPh sb="0" eb="2">
      <t>ネンレイ</t>
    </rPh>
    <rPh sb="2" eb="4">
      <t>カイキュウ</t>
    </rPh>
    <phoneticPr fontId="1"/>
  </si>
  <si>
    <t>補正係数</t>
    <rPh sb="0" eb="2">
      <t>ホセイ</t>
    </rPh>
    <rPh sb="2" eb="4">
      <t>ケイスウ</t>
    </rPh>
    <phoneticPr fontId="1"/>
  </si>
  <si>
    <t>死亡率</t>
    <rPh sb="0" eb="3">
      <t>シボウリツ</t>
    </rPh>
    <phoneticPr fontId="1"/>
  </si>
  <si>
    <t>基礎データ</t>
    <rPh sb="0" eb="2">
      <t>キソ</t>
    </rPh>
    <phoneticPr fontId="1"/>
  </si>
  <si>
    <t>生命表</t>
    <rPh sb="0" eb="2">
      <t>セイメイ</t>
    </rPh>
    <rPh sb="2" eb="3">
      <t>ヒョウ</t>
    </rPh>
    <phoneticPr fontId="1"/>
  </si>
  <si>
    <t>定常人口用</t>
    <rPh sb="0" eb="2">
      <t>テイジョウ</t>
    </rPh>
    <rPh sb="2" eb="4">
      <t>ジンコウ</t>
    </rPh>
    <rPh sb="4" eb="5">
      <t>ヨウ</t>
    </rPh>
    <phoneticPr fontId="1"/>
  </si>
  <si>
    <t>死亡率用</t>
    <rPh sb="0" eb="3">
      <t>シボウリツ</t>
    </rPh>
    <rPh sb="3" eb="4">
      <t>ヨウ</t>
    </rPh>
    <phoneticPr fontId="1"/>
  </si>
  <si>
    <t>算定結果</t>
    <rPh sb="0" eb="2">
      <t>サンテイ</t>
    </rPh>
    <rPh sb="2" eb="4">
      <t>ケッカ</t>
    </rPh>
    <phoneticPr fontId="1"/>
  </si>
  <si>
    <t>（年）</t>
    <rPh sb="1" eb="2">
      <t>ネン</t>
    </rPh>
    <phoneticPr fontId="1"/>
  </si>
  <si>
    <t>全国の基礎資料の入力［白色セル］</t>
    <rPh sb="0" eb="2">
      <t>ゼンコク</t>
    </rPh>
    <rPh sb="3" eb="5">
      <t>キソ</t>
    </rPh>
    <rPh sb="5" eb="7">
      <t>シリョウ</t>
    </rPh>
    <rPh sb="8" eb="10">
      <t>ニュウリョク</t>
    </rPh>
    <rPh sb="11" eb="13">
      <t>シロイロ</t>
    </rPh>
    <phoneticPr fontId="1"/>
  </si>
  <si>
    <t>②生命表の計算</t>
    <rPh sb="1" eb="3">
      <t>セイメイ</t>
    </rPh>
    <rPh sb="3" eb="4">
      <t>ヒョウ</t>
    </rPh>
    <rPh sb="5" eb="7">
      <t>ケイサン</t>
    </rPh>
    <phoneticPr fontId="1"/>
  </si>
  <si>
    <t>補正
死亡率</t>
    <rPh sb="0" eb="2">
      <t>ホセイ</t>
    </rPh>
    <rPh sb="3" eb="6">
      <t>シボウリツ</t>
    </rPh>
    <phoneticPr fontId="1"/>
  </si>
  <si>
    <t>分散の推定量</t>
    <rPh sb="0" eb="2">
      <t>ブンサン</t>
    </rPh>
    <rPh sb="3" eb="5">
      <t>スイテイ</t>
    </rPh>
    <rPh sb="5" eb="6">
      <t>リョウ</t>
    </rPh>
    <phoneticPr fontId="1"/>
  </si>
  <si>
    <t>95％信頼区間</t>
    <rPh sb="3" eb="5">
      <t>シンライ</t>
    </rPh>
    <rPh sb="5" eb="7">
      <t>クカン</t>
    </rPh>
    <phoneticPr fontId="1"/>
  </si>
  <si>
    <t>下限</t>
    <rPh sb="0" eb="2">
      <t>カゲン</t>
    </rPh>
    <phoneticPr fontId="1"/>
  </si>
  <si>
    <t>上限</t>
    <rPh sb="0" eb="2">
      <t>ジョウゲン</t>
    </rPh>
    <phoneticPr fontId="1"/>
  </si>
  <si>
    <t>（％）#</t>
    <phoneticPr fontId="1"/>
  </si>
  <si>
    <t>#：平均余命に対する割合</t>
    <rPh sb="2" eb="4">
      <t>ヘイキン</t>
    </rPh>
    <rPh sb="4" eb="6">
      <t>ヨミョウ</t>
    </rPh>
    <rPh sb="7" eb="8">
      <t>タイ</t>
    </rPh>
    <rPh sb="10" eb="12">
      <t>ワリアイ</t>
    </rPh>
    <phoneticPr fontId="1"/>
  </si>
  <si>
    <t>対象集団の基礎資料の入力［白色セル］</t>
    <rPh sb="0" eb="2">
      <t>タイショウ</t>
    </rPh>
    <rPh sb="2" eb="4">
      <t>シュウダン</t>
    </rPh>
    <rPh sb="5" eb="7">
      <t>キソ</t>
    </rPh>
    <rPh sb="7" eb="9">
      <t>シリョウ</t>
    </rPh>
    <rPh sb="10" eb="12">
      <t>ニュウリョク</t>
    </rPh>
    <rPh sb="13" eb="14">
      <t>シロ</t>
    </rPh>
    <rPh sb="14" eb="15">
      <t>イロ</t>
    </rPh>
    <phoneticPr fontId="1"/>
  </si>
  <si>
    <t>対象集団</t>
    <rPh sb="0" eb="2">
      <t>タイショウ</t>
    </rPh>
    <rPh sb="2" eb="4">
      <t>シュウダン</t>
    </rPh>
    <phoneticPr fontId="1"/>
  </si>
  <si>
    <t>全国（対象集団と同一年次）</t>
    <rPh sb="0" eb="2">
      <t>ゼンコク</t>
    </rPh>
    <rPh sb="3" eb="5">
      <t>タイショウ</t>
    </rPh>
    <rPh sb="5" eb="7">
      <t>シュウダン</t>
    </rPh>
    <rPh sb="8" eb="10">
      <t>ドウイツ</t>
    </rPh>
    <rPh sb="10" eb="12">
      <t>ネンジ</t>
    </rPh>
    <phoneticPr fontId="1"/>
  </si>
  <si>
    <t>対象集団の算定結果［水色セル］</t>
    <rPh sb="0" eb="2">
      <t>タイショウ</t>
    </rPh>
    <rPh sb="2" eb="4">
      <t>シュウダン</t>
    </rPh>
    <rPh sb="5" eb="7">
      <t>サンテイ</t>
    </rPh>
    <rPh sb="7" eb="9">
      <t>ケッカ</t>
    </rPh>
    <rPh sb="10" eb="12">
      <t>ミズイロ</t>
    </rPh>
    <phoneticPr fontId="1"/>
  </si>
  <si>
    <t>x</t>
    <phoneticPr fontId="1"/>
  </si>
  <si>
    <t>a</t>
    <phoneticPr fontId="1"/>
  </si>
  <si>
    <t>r</t>
    <phoneticPr fontId="1"/>
  </si>
  <si>
    <t>m</t>
    <phoneticPr fontId="1"/>
  </si>
  <si>
    <t>p</t>
    <phoneticPr fontId="1"/>
  </si>
  <si>
    <t>q</t>
    <phoneticPr fontId="1"/>
  </si>
  <si>
    <t>l</t>
    <phoneticPr fontId="1"/>
  </si>
  <si>
    <t>L</t>
    <phoneticPr fontId="1"/>
  </si>
  <si>
    <t>S</t>
    <phoneticPr fontId="1"/>
  </si>
  <si>
    <r>
      <t>L</t>
    </r>
    <r>
      <rPr>
        <sz val="11"/>
        <rFont val="ＭＳ 明朝"/>
        <family val="1"/>
        <charset val="128"/>
      </rPr>
      <t>*(1-</t>
    </r>
    <r>
      <rPr>
        <i/>
        <sz val="11"/>
        <rFont val="Symbol"/>
        <family val="1"/>
        <charset val="2"/>
      </rPr>
      <t>p</t>
    </r>
    <r>
      <rPr>
        <sz val="11"/>
        <rFont val="ＭＳ 明朝"/>
        <family val="1"/>
        <charset val="128"/>
      </rPr>
      <t>)</t>
    </r>
    <phoneticPr fontId="1"/>
  </si>
  <si>
    <r>
      <t>L</t>
    </r>
    <r>
      <rPr>
        <sz val="11"/>
        <rFont val="ＭＳ 明朝"/>
        <family val="1"/>
        <charset val="128"/>
      </rPr>
      <t>*</t>
    </r>
    <r>
      <rPr>
        <i/>
        <sz val="11"/>
        <rFont val="Symbol"/>
        <family val="1"/>
        <charset val="2"/>
      </rPr>
      <t>p</t>
    </r>
    <phoneticPr fontId="1"/>
  </si>
  <si>
    <r>
      <t>V{</t>
    </r>
    <r>
      <rPr>
        <i/>
        <sz val="11"/>
        <rFont val="Century"/>
        <family val="1"/>
      </rPr>
      <t>q</t>
    </r>
    <r>
      <rPr>
        <sz val="11"/>
        <rFont val="ＭＳ 明朝"/>
        <family val="1"/>
        <charset val="128"/>
      </rPr>
      <t>}</t>
    </r>
    <phoneticPr fontId="1"/>
  </si>
  <si>
    <r>
      <t>V{</t>
    </r>
    <r>
      <rPr>
        <i/>
        <sz val="11"/>
        <rFont val="Symbol"/>
        <family val="1"/>
        <charset val="2"/>
      </rPr>
      <t>p</t>
    </r>
    <r>
      <rPr>
        <sz val="11"/>
        <rFont val="ＭＳ 明朝"/>
        <family val="1"/>
        <charset val="128"/>
      </rPr>
      <t>}</t>
    </r>
    <phoneticPr fontId="1"/>
  </si>
  <si>
    <r>
      <t>V{</t>
    </r>
    <r>
      <rPr>
        <i/>
        <sz val="11"/>
        <rFont val="Century"/>
        <family val="1"/>
      </rPr>
      <t>e</t>
    </r>
    <r>
      <rPr>
        <sz val="11"/>
        <rFont val="ＭＳ 明朝"/>
        <family val="1"/>
        <charset val="128"/>
      </rPr>
      <t>}</t>
    </r>
    <phoneticPr fontId="1"/>
  </si>
  <si>
    <r>
      <t>V{</t>
    </r>
    <r>
      <rPr>
        <i/>
        <sz val="11"/>
        <rFont val="Symbol"/>
        <family val="1"/>
        <charset val="2"/>
      </rPr>
      <t>h</t>
    </r>
    <r>
      <rPr>
        <sz val="11"/>
        <rFont val="ＭＳ 明朝"/>
        <family val="1"/>
        <charset val="128"/>
      </rPr>
      <t>}</t>
    </r>
    <phoneticPr fontId="1"/>
  </si>
  <si>
    <r>
      <t>V{</t>
    </r>
    <r>
      <rPr>
        <i/>
        <sz val="11"/>
        <rFont val="ＭＳ 明朝"/>
        <family val="1"/>
        <charset val="128"/>
      </rPr>
      <t>ξ</t>
    </r>
    <r>
      <rPr>
        <sz val="11"/>
        <rFont val="ＭＳ 明朝"/>
        <family val="1"/>
        <charset val="128"/>
      </rPr>
      <t>}</t>
    </r>
    <phoneticPr fontId="1"/>
  </si>
  <si>
    <t>年齢
（歳）</t>
    <rPh sb="0" eb="2">
      <t>ネンレイ</t>
    </rPh>
    <rPh sb="4" eb="5">
      <t>サイ</t>
    </rPh>
    <phoneticPr fontId="1"/>
  </si>
  <si>
    <t>ξ</t>
    <phoneticPr fontId="1"/>
  </si>
  <si>
    <t>h</t>
    <phoneticPr fontId="1"/>
  </si>
  <si>
    <r>
      <t>l</t>
    </r>
    <r>
      <rPr>
        <i/>
        <sz val="9"/>
        <rFont val="Century"/>
        <family val="1"/>
      </rPr>
      <t>x</t>
    </r>
    <phoneticPr fontId="1"/>
  </si>
  <si>
    <r>
      <t>T</t>
    </r>
    <r>
      <rPr>
        <i/>
        <sz val="9"/>
        <rFont val="Century"/>
        <family val="1"/>
      </rPr>
      <t>x</t>
    </r>
    <phoneticPr fontId="1"/>
  </si>
  <si>
    <t>e</t>
    <phoneticPr fontId="1"/>
  </si>
  <si>
    <r>
      <t>h</t>
    </r>
    <r>
      <rPr>
        <i/>
        <sz val="11"/>
        <rFont val="Century"/>
        <family val="1"/>
      </rPr>
      <t>/e</t>
    </r>
    <phoneticPr fontId="1"/>
  </si>
  <si>
    <r>
      <t>ξ</t>
    </r>
    <r>
      <rPr>
        <i/>
        <sz val="11"/>
        <rFont val="Century"/>
        <family val="1"/>
      </rPr>
      <t>/e</t>
    </r>
    <phoneticPr fontId="1"/>
  </si>
  <si>
    <t>シート</t>
    <phoneticPr fontId="1"/>
  </si>
  <si>
    <t>0～4</t>
  </si>
  <si>
    <t>0～4</t>
    <phoneticPr fontId="1"/>
  </si>
  <si>
    <t>5～9</t>
  </si>
  <si>
    <t>5～9</t>
    <phoneticPr fontId="1"/>
  </si>
  <si>
    <t>10～14</t>
  </si>
  <si>
    <t>10～14</t>
    <phoneticPr fontId="1"/>
  </si>
  <si>
    <t>15～19</t>
  </si>
  <si>
    <t>15～19</t>
    <phoneticPr fontId="1"/>
  </si>
  <si>
    <t>20～24</t>
  </si>
  <si>
    <t>20～24</t>
    <phoneticPr fontId="1"/>
  </si>
  <si>
    <t>25～29</t>
  </si>
  <si>
    <t>25～29</t>
    <phoneticPr fontId="1"/>
  </si>
  <si>
    <t>30～34</t>
  </si>
  <si>
    <t>30～34</t>
    <phoneticPr fontId="1"/>
  </si>
  <si>
    <t>35～39</t>
  </si>
  <si>
    <t>35～39</t>
    <phoneticPr fontId="1"/>
  </si>
  <si>
    <t>40～44</t>
  </si>
  <si>
    <t>40～44</t>
    <phoneticPr fontId="1"/>
  </si>
  <si>
    <t>45～49</t>
  </si>
  <si>
    <t>45～49</t>
    <phoneticPr fontId="1"/>
  </si>
  <si>
    <t>50～54</t>
  </si>
  <si>
    <t>50～54</t>
    <phoneticPr fontId="1"/>
  </si>
  <si>
    <t>55～59</t>
  </si>
  <si>
    <t>55～59</t>
    <phoneticPr fontId="1"/>
  </si>
  <si>
    <t>60～64</t>
  </si>
  <si>
    <t>60～64</t>
    <phoneticPr fontId="1"/>
  </si>
  <si>
    <t>65～69</t>
  </si>
  <si>
    <t>65～69</t>
    <phoneticPr fontId="1"/>
  </si>
  <si>
    <t>70～74</t>
  </si>
  <si>
    <t>70～74</t>
    <phoneticPr fontId="1"/>
  </si>
  <si>
    <t>75～79</t>
  </si>
  <si>
    <t>80～84</t>
  </si>
  <si>
    <t>85～</t>
  </si>
  <si>
    <t>不健康
割合の
分母</t>
    <rPh sb="0" eb="3">
      <t>フケンコウ</t>
    </rPh>
    <rPh sb="4" eb="6">
      <t>ワリアイ</t>
    </rPh>
    <rPh sb="8" eb="10">
      <t>ブンボ</t>
    </rPh>
    <phoneticPr fontId="1"/>
  </si>
  <si>
    <t>不健康
割合の
分子</t>
    <rPh sb="0" eb="3">
      <t>フケンコウ</t>
    </rPh>
    <rPh sb="4" eb="6">
      <t>ワリアイ</t>
    </rPh>
    <rPh sb="8" eb="10">
      <t>ブンシ</t>
    </rPh>
    <phoneticPr fontId="1"/>
  </si>
  <si>
    <t>不健康
割合</t>
    <rPh sb="0" eb="3">
      <t>フケンコウ</t>
    </rPh>
    <rPh sb="4" eb="6">
      <t>ワリアイ</t>
    </rPh>
    <phoneticPr fontId="1"/>
  </si>
  <si>
    <t>健康・不健康の生命表</t>
    <rPh sb="0" eb="2">
      <t>ケンコウ</t>
    </rPh>
    <rPh sb="3" eb="6">
      <t>フケンコウ</t>
    </rPh>
    <rPh sb="7" eb="9">
      <t>セイメイ</t>
    </rPh>
    <rPh sb="9" eb="10">
      <t>ヒョウ</t>
    </rPh>
    <phoneticPr fontId="1"/>
  </si>
  <si>
    <t>健康な期間の平均</t>
    <rPh sb="0" eb="2">
      <t>ケンコウ</t>
    </rPh>
    <rPh sb="3" eb="5">
      <t>キカン</t>
    </rPh>
    <rPh sb="6" eb="8">
      <t>ヘイキン</t>
    </rPh>
    <phoneticPr fontId="1"/>
  </si>
  <si>
    <t>不健康な期間の平均</t>
    <rPh sb="0" eb="3">
      <t>フケンコウ</t>
    </rPh>
    <rPh sb="4" eb="6">
      <t>キカン</t>
    </rPh>
    <rPh sb="7" eb="9">
      <t>ヘイキン</t>
    </rPh>
    <phoneticPr fontId="1"/>
  </si>
  <si>
    <t>健康な
期間の平均</t>
    <rPh sb="0" eb="2">
      <t>ケンコウ</t>
    </rPh>
    <rPh sb="4" eb="6">
      <t>キカン</t>
    </rPh>
    <rPh sb="7" eb="9">
      <t>ヘイキン</t>
    </rPh>
    <phoneticPr fontId="1"/>
  </si>
  <si>
    <t>不健康な
期間の平均</t>
    <rPh sb="0" eb="3">
      <t>フケンコウ</t>
    </rPh>
    <rPh sb="5" eb="7">
      <t>キカン</t>
    </rPh>
    <rPh sb="8" eb="10">
      <t>ヘイキン</t>
    </rPh>
    <phoneticPr fontId="1"/>
  </si>
  <si>
    <t>該当する年次の基礎資料［白色セル］をコピー・ペーストする。</t>
    <rPh sb="0" eb="2">
      <t>ガイトウ</t>
    </rPh>
    <rPh sb="4" eb="6">
      <t>ネンジ</t>
    </rPh>
    <rPh sb="7" eb="9">
      <t>キソ</t>
    </rPh>
    <rPh sb="9" eb="11">
      <t>シリョウ</t>
    </rPh>
    <rPh sb="12" eb="14">
      <t>シロイロ</t>
    </rPh>
    <phoneticPr fontId="1"/>
  </si>
  <si>
    <t>該当する年次がここになければ、他から引用・入力する。</t>
    <rPh sb="0" eb="2">
      <t>ガイトウ</t>
    </rPh>
    <rPh sb="4" eb="6">
      <t>ネンジ</t>
    </rPh>
    <phoneticPr fontId="1"/>
  </si>
  <si>
    <t>生命表</t>
    <rPh sb="0" eb="3">
      <t>セイメイヒョウ</t>
    </rPh>
    <phoneticPr fontId="1"/>
  </si>
  <si>
    <t>元データ</t>
    <rPh sb="0" eb="1">
      <t>モト</t>
    </rPh>
    <phoneticPr fontId="1"/>
  </si>
  <si>
    <t>（歳）</t>
    <rPh sb="1" eb="2">
      <t>サイ</t>
    </rPh>
    <phoneticPr fontId="1"/>
  </si>
  <si>
    <t>（人）</t>
    <rPh sb="1" eb="2">
      <t>ニン</t>
    </rPh>
    <phoneticPr fontId="1"/>
  </si>
  <si>
    <t>「健康寿命の算定方法の指針」を参照して下さい。</t>
    <rPh sb="1" eb="3">
      <t>ケンコウ</t>
    </rPh>
    <rPh sb="3" eb="5">
      <t>ジュミョウ</t>
    </rPh>
    <rPh sb="6" eb="8">
      <t>サンテイ</t>
    </rPh>
    <rPh sb="8" eb="10">
      <t>ホウホウ</t>
    </rPh>
    <rPh sb="11" eb="13">
      <t>シシン</t>
    </rPh>
    <rPh sb="15" eb="17">
      <t>サンショウ</t>
    </rPh>
    <rPh sb="19" eb="20">
      <t>クダ</t>
    </rPh>
    <phoneticPr fontId="1"/>
  </si>
  <si>
    <t>算定表の使用上の注意</t>
    <rPh sb="0" eb="2">
      <t>サンテイ</t>
    </rPh>
    <rPh sb="2" eb="3">
      <t>ヒョウ</t>
    </rPh>
    <rPh sb="4" eb="7">
      <t>シヨウジョウ</t>
    </rPh>
    <rPh sb="8" eb="10">
      <t>チュウイ</t>
    </rPh>
    <phoneticPr fontId="1"/>
  </si>
  <si>
    <t>（循環器疾患・糖尿病等生活習慣病対策総合研究事業）による</t>
  </si>
  <si>
    <t>健康寿命における将来予測と生活習慣病対策の費用対効果に関する研究班</t>
  </si>
  <si>
    <t>40～64</t>
  </si>
  <si>
    <t>「健康寿命の算定表」シートにおいて</t>
    <rPh sb="1" eb="3">
      <t>ケンコウ</t>
    </rPh>
    <rPh sb="3" eb="5">
      <t>ジュミョウ</t>
    </rPh>
    <rPh sb="6" eb="8">
      <t>サンテイ</t>
    </rPh>
    <rPh sb="8" eb="9">
      <t>ヒョウ</t>
    </rPh>
    <phoneticPr fontId="1"/>
  </si>
  <si>
    <t>健康寿命の算定：①計算の準備</t>
    <rPh sb="0" eb="2">
      <t>ケンコウ</t>
    </rPh>
    <rPh sb="2" eb="4">
      <t>ジュミョウ</t>
    </rPh>
    <rPh sb="5" eb="7">
      <t>サンテイ</t>
    </rPh>
    <rPh sb="9" eb="11">
      <t>ケイサン</t>
    </rPh>
    <rPh sb="12" eb="14">
      <t>ジュンビ</t>
    </rPh>
    <phoneticPr fontId="1"/>
  </si>
  <si>
    <t>③健康・不健康の生命表の計算</t>
    <rPh sb="1" eb="3">
      <t>ケンコウ</t>
    </rPh>
    <rPh sb="4" eb="7">
      <t>フケンコウ</t>
    </rPh>
    <rPh sb="8" eb="10">
      <t>セイメイ</t>
    </rPh>
    <rPh sb="10" eb="11">
      <t>ヒョウ</t>
    </rPh>
    <rPh sb="12" eb="14">
      <t>ケイサン</t>
    </rPh>
    <phoneticPr fontId="1"/>
  </si>
  <si>
    <t>④健康寿命の計算</t>
    <rPh sb="1" eb="3">
      <t>ケンコウ</t>
    </rPh>
    <rPh sb="3" eb="5">
      <t>ジュミョウ</t>
    </rPh>
    <rPh sb="6" eb="8">
      <t>ケイサン</t>
    </rPh>
    <phoneticPr fontId="1"/>
  </si>
  <si>
    <t>⑤健康寿命の区間推定</t>
    <rPh sb="1" eb="3">
      <t>ケンコウ</t>
    </rPh>
    <rPh sb="3" eb="5">
      <t>ジュミョウ</t>
    </rPh>
    <rPh sb="6" eb="8">
      <t>クカン</t>
    </rPh>
    <rPh sb="8" eb="10">
      <t>スイテイ</t>
    </rPh>
    <phoneticPr fontId="1"/>
  </si>
  <si>
    <t>健康寿命の算定表</t>
    <rPh sb="0" eb="2">
      <t>ケンコウ</t>
    </rPh>
    <rPh sb="2" eb="4">
      <t>ジュミョウ</t>
    </rPh>
    <rPh sb="5" eb="7">
      <t>サンテイ</t>
    </rPh>
    <rPh sb="7" eb="8">
      <t>ヒョウ</t>
    </rPh>
    <phoneticPr fontId="1"/>
  </si>
  <si>
    <t>不健康割合の分母</t>
    <rPh sb="0" eb="3">
      <t>フケンコウ</t>
    </rPh>
    <rPh sb="3" eb="5">
      <t>ワリアイ</t>
    </rPh>
    <rPh sb="6" eb="8">
      <t>ブンボ</t>
    </rPh>
    <phoneticPr fontId="1"/>
  </si>
  <si>
    <t>不健康割合の分子</t>
    <rPh sb="0" eb="3">
      <t>フケンコウ</t>
    </rPh>
    <rPh sb="3" eb="5">
      <t>ワリアイ</t>
    </rPh>
    <rPh sb="6" eb="8">
      <t>ブンシ</t>
    </rPh>
    <phoneticPr fontId="1"/>
  </si>
  <si>
    <t>指標で共通</t>
    <rPh sb="0" eb="2">
      <t>シヒョウ</t>
    </rPh>
    <rPh sb="3" eb="5">
      <t>キョウツウ</t>
    </rPh>
    <phoneticPr fontId="1"/>
  </si>
  <si>
    <t>全国</t>
    <rPh sb="0" eb="2">
      <t>ゼンコク</t>
    </rPh>
    <phoneticPr fontId="1"/>
  </si>
  <si>
    <r>
      <t>l</t>
    </r>
    <r>
      <rPr>
        <i/>
        <sz val="9"/>
        <rFont val="Century"/>
        <family val="1"/>
      </rPr>
      <t>x</t>
    </r>
    <phoneticPr fontId="1"/>
  </si>
  <si>
    <t>生存数 lx</t>
    <rPh sb="0" eb="2">
      <t>セイゾン</t>
    </rPh>
    <rPh sb="2" eb="3">
      <t>スウ</t>
    </rPh>
    <phoneticPr fontId="1"/>
  </si>
  <si>
    <r>
      <t>T</t>
    </r>
    <r>
      <rPr>
        <i/>
        <sz val="9"/>
        <rFont val="Century"/>
        <family val="1"/>
      </rPr>
      <t>x</t>
    </r>
    <phoneticPr fontId="1"/>
  </si>
  <si>
    <t>定常人口 Tx</t>
    <rPh sb="0" eb="2">
      <t>テイジョウ</t>
    </rPh>
    <rPh sb="2" eb="4">
      <t>ジンコウ</t>
    </rPh>
    <phoneticPr fontId="1"/>
  </si>
  <si>
    <t>（回答なしの者は回答者に含めない）</t>
    <rPh sb="1" eb="3">
      <t>カイトウ</t>
    </rPh>
    <rPh sb="6" eb="7">
      <t>モノ</t>
    </rPh>
    <rPh sb="8" eb="11">
      <t>カイトウシャ</t>
    </rPh>
    <rPh sb="12" eb="13">
      <t>フク</t>
    </rPh>
    <phoneticPr fontId="1"/>
  </si>
  <si>
    <t>要介護2～5の認定者数。</t>
    <rPh sb="0" eb="3">
      <t>ヨウカイゴ</t>
    </rPh>
    <rPh sb="7" eb="10">
      <t>ニンテイシャ</t>
    </rPh>
    <rPh sb="10" eb="11">
      <t>スウ</t>
    </rPh>
    <phoneticPr fontId="1"/>
  </si>
  <si>
    <t>0～39歳では「0」人とする。</t>
    <rPh sb="4" eb="5">
      <t>サイ</t>
    </rPh>
    <rPh sb="10" eb="11">
      <t>ニン</t>
    </rPh>
    <phoneticPr fontId="1"/>
  </si>
  <si>
    <t>0～5歳が回答対象外の場合、0～4歳と5～9歳をいずれも6～9歳の人数と仮定する。</t>
    <rPh sb="3" eb="4">
      <t>サイ</t>
    </rPh>
    <rPh sb="5" eb="7">
      <t>カイトウ</t>
    </rPh>
    <rPh sb="7" eb="10">
      <t>タイショウガイ</t>
    </rPh>
    <rPh sb="11" eb="13">
      <t>バアイ</t>
    </rPh>
    <rPh sb="17" eb="18">
      <t>サイ</t>
    </rPh>
    <rPh sb="22" eb="23">
      <t>サイ</t>
    </rPh>
    <rPh sb="31" eb="32">
      <t>サイ</t>
    </rPh>
    <rPh sb="33" eb="35">
      <t>ニンズウ</t>
    </rPh>
    <rPh sb="36" eb="38">
      <t>カテイ</t>
    </rPh>
    <phoneticPr fontId="1"/>
  </si>
  <si>
    <t>日常生活の制限に関する質問の「制限なし」と「制限あり」の回答者数の合計。</t>
    <rPh sb="0" eb="2">
      <t>ニチジョウ</t>
    </rPh>
    <rPh sb="2" eb="4">
      <t>セイカツ</t>
    </rPh>
    <rPh sb="5" eb="7">
      <t>セイゲン</t>
    </rPh>
    <rPh sb="8" eb="9">
      <t>カン</t>
    </rPh>
    <rPh sb="11" eb="13">
      <t>シツモン</t>
    </rPh>
    <rPh sb="15" eb="17">
      <t>セイゲン</t>
    </rPh>
    <rPh sb="22" eb="24">
      <t>セイゲン</t>
    </rPh>
    <rPh sb="28" eb="31">
      <t>カイトウシャ</t>
    </rPh>
    <rPh sb="31" eb="32">
      <t>スウ</t>
    </rPh>
    <rPh sb="33" eb="35">
      <t>ゴウケイ</t>
    </rPh>
    <phoneticPr fontId="1"/>
  </si>
  <si>
    <t>日常生活の制限に関する質問の「制限あり」の回答者数。</t>
    <rPh sb="0" eb="2">
      <t>ニチジョウ</t>
    </rPh>
    <rPh sb="2" eb="4">
      <t>セイカツ</t>
    </rPh>
    <rPh sb="5" eb="7">
      <t>セイゲン</t>
    </rPh>
    <rPh sb="8" eb="9">
      <t>カン</t>
    </rPh>
    <rPh sb="11" eb="13">
      <t>シツモン</t>
    </rPh>
    <rPh sb="15" eb="17">
      <t>セイゲン</t>
    </rPh>
    <rPh sb="21" eb="24">
      <t>カイトウシャ</t>
    </rPh>
    <rPh sb="24" eb="25">
      <t>スウ</t>
    </rPh>
    <phoneticPr fontId="1"/>
  </si>
  <si>
    <t>自覚的な健康に関する質問の「健康」と「不健康」の回答者数の合計。</t>
    <rPh sb="0" eb="3">
      <t>ジカクテキ</t>
    </rPh>
    <rPh sb="4" eb="6">
      <t>ケンコウ</t>
    </rPh>
    <rPh sb="7" eb="8">
      <t>カン</t>
    </rPh>
    <rPh sb="10" eb="12">
      <t>シツモン</t>
    </rPh>
    <rPh sb="14" eb="16">
      <t>ケンコウ</t>
    </rPh>
    <rPh sb="19" eb="22">
      <t>フケンコウ</t>
    </rPh>
    <rPh sb="24" eb="27">
      <t>カイトウシャ</t>
    </rPh>
    <rPh sb="27" eb="28">
      <t>スウ</t>
    </rPh>
    <rPh sb="29" eb="31">
      <t>ゴウケイ</t>
    </rPh>
    <phoneticPr fontId="1"/>
  </si>
  <si>
    <t>0～64歳では人口、65歳以上では第1号被保険者数または人口。</t>
    <rPh sb="4" eb="5">
      <t>サイ</t>
    </rPh>
    <rPh sb="7" eb="9">
      <t>ジンコウ</t>
    </rPh>
    <rPh sb="12" eb="13">
      <t>サイ</t>
    </rPh>
    <rPh sb="13" eb="15">
      <t>イジョウ</t>
    </rPh>
    <rPh sb="17" eb="18">
      <t>ダイ</t>
    </rPh>
    <rPh sb="19" eb="20">
      <t>ゴウ</t>
    </rPh>
    <rPh sb="20" eb="24">
      <t>ヒホケンシャ</t>
    </rPh>
    <rPh sb="24" eb="25">
      <t>スウ</t>
    </rPh>
    <rPh sb="28" eb="30">
      <t>ジンコウ</t>
    </rPh>
    <phoneticPr fontId="1"/>
  </si>
  <si>
    <t>指標で異なる（下記を参照）</t>
    <rPh sb="0" eb="2">
      <t>シヒョウ</t>
    </rPh>
    <rPh sb="3" eb="4">
      <t>コト</t>
    </rPh>
    <rPh sb="7" eb="9">
      <t>カキ</t>
    </rPh>
    <rPh sb="10" eb="12">
      <t>サンショウ</t>
    </rPh>
    <phoneticPr fontId="1"/>
  </si>
  <si>
    <t>指標で共通（「全国の基礎資料」シートを参照）</t>
    <rPh sb="0" eb="2">
      <t>シヒョウ</t>
    </rPh>
    <rPh sb="3" eb="5">
      <t>キョウツウ</t>
    </rPh>
    <rPh sb="7" eb="9">
      <t>ゼンコク</t>
    </rPh>
    <rPh sb="10" eb="12">
      <t>キソ</t>
    </rPh>
    <rPh sb="12" eb="14">
      <t>シリョウ</t>
    </rPh>
    <rPh sb="19" eb="21">
      <t>サンショウ</t>
    </rPh>
    <phoneticPr fontId="1"/>
  </si>
  <si>
    <t>計算データ</t>
    <rPh sb="0" eb="2">
      <t>ケイサン</t>
    </rPh>
    <phoneticPr fontId="1"/>
  </si>
  <si>
    <t>「健康寿命の算定表」シートの使用方法</t>
    <rPh sb="1" eb="3">
      <t>ケンコウ</t>
    </rPh>
    <rPh sb="3" eb="5">
      <t>ジュミョウ</t>
    </rPh>
    <rPh sb="6" eb="8">
      <t>サンテイ</t>
    </rPh>
    <rPh sb="8" eb="9">
      <t>ヒョウ</t>
    </rPh>
    <rPh sb="14" eb="16">
      <t>シヨウ</t>
    </rPh>
    <rPh sb="16" eb="18">
      <t>ホウホウ</t>
    </rPh>
    <phoneticPr fontId="1"/>
  </si>
  <si>
    <t>・画面の上半分が基礎資料の入力用セル［白色セル］で、画面の下半分が算定結果の表示用セル［水色セル］である。</t>
    <rPh sb="44" eb="46">
      <t>ミズイロ</t>
    </rPh>
    <phoneticPr fontId="1"/>
  </si>
  <si>
    <t>・入力用セルの対象集団と全国のデータを変更すると（下記を参照）、ただちに、表示用セルに算定結果が表示される。</t>
    <rPh sb="7" eb="9">
      <t>タイショウ</t>
    </rPh>
    <rPh sb="9" eb="11">
      <t>シュウダン</t>
    </rPh>
    <rPh sb="12" eb="14">
      <t>ゼンコク</t>
    </rPh>
    <rPh sb="19" eb="21">
      <t>ヘンコウ</t>
    </rPh>
    <rPh sb="25" eb="27">
      <t>カキ</t>
    </rPh>
    <rPh sb="28" eb="30">
      <t>サンショウ</t>
    </rPh>
    <rPh sb="43" eb="45">
      <t>サンテイ</t>
    </rPh>
    <rPh sb="45" eb="47">
      <t>ケッカ</t>
    </rPh>
    <rPh sb="48" eb="50">
      <t>ヒョウジ</t>
    </rPh>
    <phoneticPr fontId="1"/>
  </si>
  <si>
    <t>・85歳以上の死亡数が「0」人の場合、平均余命が算定できないため、すべての算定結果が表示されない。</t>
    <rPh sb="3" eb="4">
      <t>サイ</t>
    </rPh>
    <rPh sb="4" eb="6">
      <t>イジョウ</t>
    </rPh>
    <rPh sb="7" eb="10">
      <t>シボウスウ</t>
    </rPh>
    <rPh sb="14" eb="15">
      <t>ニン</t>
    </rPh>
    <rPh sb="16" eb="18">
      <t>バアイ</t>
    </rPh>
    <rPh sb="19" eb="21">
      <t>ヘイキン</t>
    </rPh>
    <rPh sb="21" eb="23">
      <t>ヨミョウ</t>
    </rPh>
    <rPh sb="24" eb="26">
      <t>サンテイ</t>
    </rPh>
    <rPh sb="37" eb="39">
      <t>サンテイ</t>
    </rPh>
    <rPh sb="39" eb="41">
      <t>ケッカ</t>
    </rPh>
    <rPh sb="42" eb="44">
      <t>ヒョウジ</t>
    </rPh>
    <phoneticPr fontId="1"/>
  </si>
  <si>
    <t>・画面を右に動かすと、途中の計算結果が表示される［紫色セル］。セルを変更しない（保護されている）。</t>
    <rPh sb="6" eb="7">
      <t>ウゴ</t>
    </rPh>
    <rPh sb="11" eb="13">
      <t>トチュウ</t>
    </rPh>
    <rPh sb="14" eb="16">
      <t>ケイサン</t>
    </rPh>
    <rPh sb="16" eb="18">
      <t>ケッカ</t>
    </rPh>
    <rPh sb="34" eb="36">
      <t>ヘンコウ</t>
    </rPh>
    <phoneticPr fontId="1"/>
  </si>
  <si>
    <t>・「健康寿命の算定方法の指針」（同時に公開している説明書）を参照する。</t>
    <rPh sb="2" eb="4">
      <t>ケンコウ</t>
    </rPh>
    <rPh sb="4" eb="6">
      <t>ジュミョウ</t>
    </rPh>
    <rPh sb="7" eb="9">
      <t>サンテイ</t>
    </rPh>
    <rPh sb="9" eb="11">
      <t>ホウホウ</t>
    </rPh>
    <rPh sb="12" eb="14">
      <t>シシン</t>
    </rPh>
    <rPh sb="16" eb="18">
      <t>ドウジ</t>
    </rPh>
    <rPh sb="19" eb="21">
      <t>コウカイ</t>
    </rPh>
    <rPh sb="25" eb="27">
      <t>セツメイ</t>
    </rPh>
    <rPh sb="27" eb="28">
      <t>ショ</t>
    </rPh>
    <rPh sb="30" eb="32">
      <t>サンショウ</t>
    </rPh>
    <phoneticPr fontId="1"/>
  </si>
  <si>
    <t>・死亡資料を複数年とするときの使用方法は、下記を参照する。</t>
    <rPh sb="15" eb="17">
      <t>シヨウ</t>
    </rPh>
    <rPh sb="17" eb="19">
      <t>ホウホウ</t>
    </rPh>
    <rPh sb="21" eb="23">
      <t>カキ</t>
    </rPh>
    <rPh sb="24" eb="26">
      <t>サンショウ</t>
    </rPh>
    <phoneticPr fontId="1"/>
  </si>
  <si>
    <t>・「対象集団」の「死亡数」は複数年の死亡数の合計とする。</t>
  </si>
  <si>
    <t>・「対象集団」の「人口」は複数年の人口の合計とする。</t>
    <phoneticPr fontId="1"/>
  </si>
  <si>
    <t>・それ以外の設定は、すべて、単年のときと同じとする。</t>
    <phoneticPr fontId="1"/>
  </si>
  <si>
    <t>「健康寿命の算定表」シートの使用方法：複数年の死亡資料を用いる場合</t>
    <rPh sb="19" eb="21">
      <t>フクスウ</t>
    </rPh>
    <rPh sb="21" eb="22">
      <t>ネン</t>
    </rPh>
    <rPh sb="23" eb="25">
      <t>シボウ</t>
    </rPh>
    <rPh sb="25" eb="27">
      <t>シリョウ</t>
    </rPh>
    <rPh sb="28" eb="29">
      <t>モチ</t>
    </rPh>
    <rPh sb="31" eb="33">
      <t>バアイ</t>
    </rPh>
    <phoneticPr fontId="1"/>
  </si>
  <si>
    <t>・たとえば、2010年の健康寿命を算定するために、2009～2011年の３年間の死亡資料を用いる場合、</t>
    <rPh sb="12" eb="14">
      <t>ケンコウ</t>
    </rPh>
    <rPh sb="14" eb="16">
      <t>ジュミョウ</t>
    </rPh>
    <rPh sb="40" eb="42">
      <t>シボウ</t>
    </rPh>
    <rPh sb="42" eb="44">
      <t>シリョウ</t>
    </rPh>
    <rPh sb="45" eb="46">
      <t>モチ</t>
    </rPh>
    <rPh sb="48" eb="50">
      <t>バアイ</t>
    </rPh>
    <phoneticPr fontId="1"/>
  </si>
  <si>
    <t>　　　「対象集団」の「死亡数」は2009～2011年の死亡数の合計とする。</t>
    <phoneticPr fontId="1"/>
  </si>
  <si>
    <t>　　　「対象集団」の「人口」は、2009～2011年の人口の合計、または、2010年の人口の３倍とする。</t>
    <phoneticPr fontId="1"/>
  </si>
  <si>
    <t>　　　「対象集団」の「不健康割合の分母」と「不健康割合の分子」は2010年の数値とする。</t>
    <rPh sb="11" eb="14">
      <t>フケンコウ</t>
    </rPh>
    <rPh sb="14" eb="16">
      <t>ワリアイ</t>
    </rPh>
    <rPh sb="17" eb="19">
      <t>ブンボ</t>
    </rPh>
    <rPh sb="22" eb="25">
      <t>フケンコウ</t>
    </rPh>
    <rPh sb="25" eb="27">
      <t>ワリアイ</t>
    </rPh>
    <rPh sb="28" eb="30">
      <t>ブンシ</t>
    </rPh>
    <phoneticPr fontId="1"/>
  </si>
  <si>
    <t>　　　「全国」の各セルは2010年の数値とする。</t>
    <phoneticPr fontId="1"/>
  </si>
  <si>
    <t>「健康寿命の算定表」シートの使用方法：健康寿命の指標による基礎資料の違い</t>
    <rPh sb="1" eb="3">
      <t>ケンコウ</t>
    </rPh>
    <rPh sb="3" eb="5">
      <t>ジュミョウ</t>
    </rPh>
    <rPh sb="6" eb="8">
      <t>サンテイ</t>
    </rPh>
    <rPh sb="8" eb="9">
      <t>ヒョウ</t>
    </rPh>
    <rPh sb="14" eb="16">
      <t>シヨウ</t>
    </rPh>
    <rPh sb="16" eb="18">
      <t>ホウホウ</t>
    </rPh>
    <rPh sb="19" eb="21">
      <t>ケンコウ</t>
    </rPh>
    <rPh sb="21" eb="23">
      <t>ジュミョウ</t>
    </rPh>
    <rPh sb="24" eb="26">
      <t>シヒョウ</t>
    </rPh>
    <rPh sb="29" eb="31">
      <t>キソ</t>
    </rPh>
    <rPh sb="31" eb="33">
      <t>シリョウ</t>
    </rPh>
    <rPh sb="34" eb="35">
      <t>チガ</t>
    </rPh>
    <phoneticPr fontId="1"/>
  </si>
  <si>
    <t>全国の基礎資料</t>
    <rPh sb="0" eb="2">
      <t>ゼンコク</t>
    </rPh>
    <rPh sb="3" eb="5">
      <t>キソ</t>
    </rPh>
    <rPh sb="5" eb="7">
      <t>シリョウ</t>
    </rPh>
    <phoneticPr fontId="1"/>
  </si>
  <si>
    <t>年次</t>
    <rPh sb="0" eb="2">
      <t>ネンジ</t>
    </rPh>
    <phoneticPr fontId="1"/>
  </si>
  <si>
    <t>2010年</t>
    <rPh sb="4" eb="5">
      <t>ネン</t>
    </rPh>
    <phoneticPr fontId="1"/>
  </si>
  <si>
    <t>　　　対象集団の基礎資料の入力［白色セル］</t>
    <rPh sb="3" eb="5">
      <t>タイショウ</t>
    </rPh>
    <rPh sb="5" eb="7">
      <t>シュウダン</t>
    </rPh>
    <rPh sb="8" eb="10">
      <t>キソ</t>
    </rPh>
    <rPh sb="10" eb="12">
      <t>シリョウ</t>
    </rPh>
    <rPh sb="13" eb="15">
      <t>ニュウリョク</t>
    </rPh>
    <rPh sb="16" eb="17">
      <t>シロ</t>
    </rPh>
    <rPh sb="17" eb="18">
      <t>イロ</t>
    </rPh>
    <phoneticPr fontId="1"/>
  </si>
  <si>
    <t>　　　全国の基礎資料の入力［白色セル］</t>
    <rPh sb="3" eb="5">
      <t>ゼンコク</t>
    </rPh>
    <rPh sb="6" eb="8">
      <t>キソ</t>
    </rPh>
    <rPh sb="8" eb="10">
      <t>シリョウ</t>
    </rPh>
    <rPh sb="11" eb="13">
      <t>ニュウリョク</t>
    </rPh>
    <rPh sb="14" eb="16">
      <t>シロイロ</t>
    </rPh>
    <phoneticPr fontId="1"/>
  </si>
  <si>
    <t>　　　「日常生活に制限のない期間の平均」を算定する場合</t>
    <rPh sb="21" eb="23">
      <t>サンテイ</t>
    </rPh>
    <rPh sb="25" eb="27">
      <t>バアイ</t>
    </rPh>
    <phoneticPr fontId="1"/>
  </si>
  <si>
    <t>　　　「自分が健康であると自覚している期間の平均」を算定する場合</t>
    <rPh sb="26" eb="28">
      <t>サンテイ</t>
    </rPh>
    <rPh sb="30" eb="32">
      <t>バアイ</t>
    </rPh>
    <phoneticPr fontId="1"/>
  </si>
  <si>
    <t>　　　「日常生活動作が自立している期間の平均」を算定する場合</t>
    <rPh sb="24" eb="26">
      <t>サンテイ</t>
    </rPh>
    <rPh sb="28" eb="30">
      <t>バアイ</t>
    </rPh>
    <phoneticPr fontId="1"/>
  </si>
  <si>
    <t>内容</t>
    <rPh sb="0" eb="2">
      <t>ナイヨウ</t>
    </rPh>
    <phoneticPr fontId="1"/>
  </si>
  <si>
    <t>国勢調査：
日本人人口(按分済み)</t>
    <rPh sb="0" eb="2">
      <t>コクセイ</t>
    </rPh>
    <rPh sb="2" eb="4">
      <t>チョウサ</t>
    </rPh>
    <phoneticPr fontId="1"/>
  </si>
  <si>
    <t>対象集団と全国の基礎資料を入力すると、
対象集団の健康寿命が算定されます。</t>
    <rPh sb="0" eb="2">
      <t>タイショウ</t>
    </rPh>
    <rPh sb="2" eb="4">
      <t>シュウダン</t>
    </rPh>
    <rPh sb="5" eb="7">
      <t>ゼンコク</t>
    </rPh>
    <rPh sb="8" eb="10">
      <t>キソ</t>
    </rPh>
    <rPh sb="10" eb="12">
      <t>シリョウ</t>
    </rPh>
    <rPh sb="13" eb="15">
      <t>ニュウリョク</t>
    </rPh>
    <phoneticPr fontId="1"/>
  </si>
  <si>
    <t xml:space="preserve">  http://toukei.umin.jp/kenkoujyumyou/</t>
    <phoneticPr fontId="1"/>
  </si>
  <si>
    <t>自覚的な健康に関する質問の「不健康」の回答者数。</t>
    <rPh sb="0" eb="3">
      <t>ジカクテキ</t>
    </rPh>
    <rPh sb="4" eb="6">
      <t>ケンコウ</t>
    </rPh>
    <rPh sb="7" eb="8">
      <t>カン</t>
    </rPh>
    <rPh sb="10" eb="12">
      <t>シツモン</t>
    </rPh>
    <rPh sb="14" eb="17">
      <t>フケンコウ</t>
    </rPh>
    <rPh sb="19" eb="22">
      <t>カイトウシャ</t>
    </rPh>
    <rPh sb="22" eb="23">
      <t>スウ</t>
    </rPh>
    <phoneticPr fontId="1"/>
  </si>
  <si>
    <t>40～64歳で、5歳階級別の人数が得られない場合、各年齢階級に一定の人数あるいは既定の割合による人数を配分する（下記の計算表を参照）。</t>
    <rPh sb="5" eb="6">
      <t>サイ</t>
    </rPh>
    <rPh sb="9" eb="10">
      <t>サイ</t>
    </rPh>
    <rPh sb="10" eb="13">
      <t>カイキュウベツ</t>
    </rPh>
    <rPh sb="14" eb="16">
      <t>ニンズウ</t>
    </rPh>
    <rPh sb="17" eb="18">
      <t>エ</t>
    </rPh>
    <rPh sb="22" eb="24">
      <t>バアイ</t>
    </rPh>
    <rPh sb="25" eb="26">
      <t>カク</t>
    </rPh>
    <rPh sb="26" eb="28">
      <t>ネンレイ</t>
    </rPh>
    <rPh sb="28" eb="30">
      <t>カイキュウ</t>
    </rPh>
    <rPh sb="31" eb="33">
      <t>イッテイ</t>
    </rPh>
    <rPh sb="34" eb="36">
      <t>ニンズウ</t>
    </rPh>
    <rPh sb="40" eb="42">
      <t>キテイ</t>
    </rPh>
    <rPh sb="43" eb="45">
      <t>ワリアイ</t>
    </rPh>
    <rPh sb="48" eb="49">
      <t>ニン</t>
    </rPh>
    <rPh sb="49" eb="50">
      <t>スウ</t>
    </rPh>
    <rPh sb="51" eb="53">
      <t>ハイブン</t>
    </rPh>
    <rPh sb="56" eb="58">
      <t>カキ</t>
    </rPh>
    <rPh sb="59" eb="62">
      <t>ケイサンヒョウ</t>
    </rPh>
    <rPh sb="63" eb="65">
      <t>サンショウ</t>
    </rPh>
    <phoneticPr fontId="1"/>
  </si>
  <si>
    <t>要介護2～5の認定者数</t>
    <rPh sb="0" eb="3">
      <t>ヨウカイゴ</t>
    </rPh>
    <rPh sb="7" eb="10">
      <t>ニンテイシャ</t>
    </rPh>
    <rPh sb="10" eb="11">
      <t>スウ</t>
    </rPh>
    <phoneticPr fontId="1"/>
  </si>
  <si>
    <t>仮定した
割合</t>
    <rPh sb="0" eb="2">
      <t>カテイ</t>
    </rPh>
    <rPh sb="5" eb="7">
      <t>ワリアイ</t>
    </rPh>
    <phoneticPr fontId="1"/>
  </si>
  <si>
    <t>（％）</t>
    <phoneticPr fontId="1"/>
  </si>
  <si>
    <t>要介護2～5
の認定者数</t>
    <rPh sb="0" eb="3">
      <t>ヨウカイゴ</t>
    </rPh>
    <rPh sb="8" eb="11">
      <t>ニンテイシャ</t>
    </rPh>
    <rPh sb="11" eb="12">
      <t>スウ</t>
    </rPh>
    <phoneticPr fontId="1"/>
  </si>
  <si>
    <t>計算表において、40～64歳の合計人数を元データの［白色セル］に入力すると、仮定した割合で各年齢階級に人数が配分され、計算データの［水色セル］に表示される。
この割合は2010年の国民生活基礎調査介護票の集計結果を参考にしたものである。</t>
    <rPh sb="0" eb="3">
      <t>ケイサンヒョウ</t>
    </rPh>
    <rPh sb="13" eb="14">
      <t>サイ</t>
    </rPh>
    <rPh sb="15" eb="17">
      <t>ゴウケイ</t>
    </rPh>
    <rPh sb="17" eb="18">
      <t>ニン</t>
    </rPh>
    <rPh sb="18" eb="19">
      <t>スウ</t>
    </rPh>
    <rPh sb="20" eb="21">
      <t>モト</t>
    </rPh>
    <rPh sb="26" eb="28">
      <t>ハクショク</t>
    </rPh>
    <rPh sb="32" eb="34">
      <t>ニュウリョク</t>
    </rPh>
    <rPh sb="38" eb="40">
      <t>カテイ</t>
    </rPh>
    <rPh sb="42" eb="44">
      <t>ワリアイ</t>
    </rPh>
    <rPh sb="45" eb="46">
      <t>カク</t>
    </rPh>
    <rPh sb="46" eb="48">
      <t>ネンレイ</t>
    </rPh>
    <rPh sb="48" eb="50">
      <t>カイキュウ</t>
    </rPh>
    <rPh sb="51" eb="52">
      <t>ニン</t>
    </rPh>
    <rPh sb="52" eb="53">
      <t>スウ</t>
    </rPh>
    <rPh sb="54" eb="56">
      <t>ハイブン</t>
    </rPh>
    <rPh sb="59" eb="61">
      <t>ケイサン</t>
    </rPh>
    <rPh sb="66" eb="68">
      <t>ミズイロ</t>
    </rPh>
    <rPh sb="72" eb="74">
      <t>ヒョウジ</t>
    </rPh>
    <rPh sb="81" eb="83">
      <t>ワリアイ</t>
    </rPh>
    <rPh sb="88" eb="89">
      <t>ネン</t>
    </rPh>
    <rPh sb="90" eb="92">
      <t>コクミン</t>
    </rPh>
    <rPh sb="92" eb="94">
      <t>セイカツ</t>
    </rPh>
    <rPh sb="94" eb="96">
      <t>キソ</t>
    </rPh>
    <rPh sb="96" eb="98">
      <t>チョウサ</t>
    </rPh>
    <rPh sb="98" eb="101">
      <t>カイゴヒョウ</t>
    </rPh>
    <rPh sb="102" eb="104">
      <t>シュウケイ</t>
    </rPh>
    <rPh sb="104" eb="106">
      <t>ケッカ</t>
    </rPh>
    <rPh sb="107" eb="109">
      <t>サンコウ</t>
    </rPh>
    <phoneticPr fontId="1"/>
  </si>
  <si>
    <t>健康寿命の算定プログラム</t>
    <rPh sb="0" eb="2">
      <t>ケンコウ</t>
    </rPh>
    <rPh sb="2" eb="4">
      <t>ジュミョウ</t>
    </rPh>
    <rPh sb="5" eb="7">
      <t>サンテイ</t>
    </rPh>
    <phoneticPr fontId="1"/>
  </si>
  <si>
    <t>健康寿命の算定表の使用上の注意を示します。
たとえば、指標による基礎資料の違いなど。</t>
    <rPh sb="0" eb="2">
      <t>ケンコウ</t>
    </rPh>
    <rPh sb="2" eb="4">
      <t>ジュミョウ</t>
    </rPh>
    <rPh sb="5" eb="7">
      <t>サンテイ</t>
    </rPh>
    <rPh sb="7" eb="8">
      <t>ヒョウ</t>
    </rPh>
    <rPh sb="9" eb="11">
      <t>シヨウ</t>
    </rPh>
    <rPh sb="11" eb="12">
      <t>ジョウ</t>
    </rPh>
    <rPh sb="13" eb="15">
      <t>チュウイ</t>
    </rPh>
    <rPh sb="16" eb="17">
      <t>シメ</t>
    </rPh>
    <phoneticPr fontId="1"/>
  </si>
  <si>
    <t>・算定結果としては、性・年齢別の平均余命、および、健康と不健康な期間の平均とその95％信頼区間である。</t>
    <rPh sb="1" eb="3">
      <t>サンテイ</t>
    </rPh>
    <rPh sb="3" eb="5">
      <t>ケッカ</t>
    </rPh>
    <rPh sb="28" eb="31">
      <t>フケンコウ</t>
    </rPh>
    <rPh sb="32" eb="34">
      <t>キカン</t>
    </rPh>
    <rPh sb="35" eb="37">
      <t>ヘイキン</t>
    </rPh>
    <rPh sb="43" eb="45">
      <t>シンライ</t>
    </rPh>
    <rPh sb="45" eb="47">
      <t>クカン</t>
    </rPh>
    <phoneticPr fontId="1"/>
  </si>
  <si>
    <t>健康の
定常人口</t>
    <rPh sb="0" eb="2">
      <t>ケンコウ</t>
    </rPh>
    <rPh sb="4" eb="6">
      <t>テイジョウ</t>
    </rPh>
    <rPh sb="6" eb="8">
      <t>ジンコウ</t>
    </rPh>
    <phoneticPr fontId="1"/>
  </si>
  <si>
    <t>不健康の
定常人口</t>
    <rPh sb="0" eb="3">
      <t>フケンコウ</t>
    </rPh>
    <rPh sb="5" eb="7">
      <t>テイジョウ</t>
    </rPh>
    <rPh sb="7" eb="9">
      <t>ジンコウ</t>
    </rPh>
    <phoneticPr fontId="1"/>
  </si>
  <si>
    <t>推計人口：
日本人人口</t>
    <rPh sb="0" eb="2">
      <t>スイケイ</t>
    </rPh>
    <rPh sb="2" eb="4">
      <t>ジンコウ</t>
    </rPh>
    <phoneticPr fontId="1"/>
  </si>
  <si>
    <t>2011年</t>
    <rPh sb="4" eb="5">
      <t>ネン</t>
    </rPh>
    <phoneticPr fontId="1"/>
  </si>
  <si>
    <t>2012年</t>
    <rPh sb="4" eb="5">
      <t>ネン</t>
    </rPh>
    <phoneticPr fontId="1"/>
  </si>
  <si>
    <t>2013年</t>
    <rPh sb="4" eb="5">
      <t>ネン</t>
    </rPh>
    <phoneticPr fontId="1"/>
  </si>
  <si>
    <t>2014年</t>
    <rPh sb="4" eb="5">
      <t>ネン</t>
    </rPh>
    <phoneticPr fontId="1"/>
  </si>
  <si>
    <t>2015年</t>
    <rPh sb="4" eb="5">
      <t>ネン</t>
    </rPh>
    <phoneticPr fontId="1"/>
  </si>
  <si>
    <t>2016年</t>
    <rPh sb="4" eb="5">
      <t>ネン</t>
    </rPh>
    <phoneticPr fontId="1"/>
  </si>
  <si>
    <t>2017年</t>
    <rPh sb="4" eb="5">
      <t>ネン</t>
    </rPh>
    <phoneticPr fontId="1"/>
  </si>
  <si>
    <t>2018年</t>
    <rPh sb="4" eb="5">
      <t>ネン</t>
    </rPh>
    <phoneticPr fontId="1"/>
  </si>
  <si>
    <t>厚生労働科学研究費補助金</t>
    <phoneticPr fontId="1"/>
  </si>
  <si>
    <t>2019年</t>
    <rPh sb="4" eb="5">
      <t>ネン</t>
    </rPh>
    <phoneticPr fontId="1"/>
  </si>
  <si>
    <t>x</t>
    <phoneticPr fontId="1"/>
  </si>
  <si>
    <r>
      <t>l</t>
    </r>
    <r>
      <rPr>
        <i/>
        <sz val="9"/>
        <rFont val="Century"/>
        <family val="1"/>
      </rPr>
      <t>x</t>
    </r>
    <phoneticPr fontId="1"/>
  </si>
  <si>
    <r>
      <t>T</t>
    </r>
    <r>
      <rPr>
        <i/>
        <sz val="9"/>
        <rFont val="Century"/>
        <family val="1"/>
      </rPr>
      <t>x</t>
    </r>
    <phoneticPr fontId="1"/>
  </si>
  <si>
    <t>国勢調査：日本人人口
(不詳補完結果)</t>
    <rPh sb="0" eb="2">
      <t>コクセイ</t>
    </rPh>
    <rPh sb="2" eb="4">
      <t>チョウサ</t>
    </rPh>
    <rPh sb="12" eb="14">
      <t>フショウ</t>
    </rPh>
    <rPh sb="14" eb="16">
      <t>ホカン</t>
    </rPh>
    <rPh sb="16" eb="18">
      <t>ケッカ</t>
    </rPh>
    <phoneticPr fontId="1"/>
  </si>
  <si>
    <t>2020年</t>
    <rPh sb="4" eb="5">
      <t>ネン</t>
    </rPh>
    <phoneticPr fontId="1"/>
  </si>
  <si>
    <t>2021年</t>
    <rPh sb="4" eb="5">
      <t>ネン</t>
    </rPh>
    <phoneticPr fontId="1"/>
  </si>
  <si>
    <t>全国の基礎資料（2010～2022年）
（いくつかの資料からの引用）</t>
    <rPh sb="0" eb="2">
      <t>ゼンコク</t>
    </rPh>
    <rPh sb="3" eb="5">
      <t>キソ</t>
    </rPh>
    <rPh sb="5" eb="7">
      <t>シリョウ</t>
    </rPh>
    <rPh sb="17" eb="18">
      <t>ネン</t>
    </rPh>
    <phoneticPr fontId="1"/>
  </si>
  <si>
    <t>2022年</t>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</si>
</sst>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81" formatCode="0.00_ "/>
    <numFmt numFmtId="184" formatCode="0_);[Red]\(0\)"/>
    <numFmt numFmtId="187" formatCode="0_ "/>
    <numFmt numFmtId="188" formatCode="0.0000_ "/>
    <numFmt numFmtId="189" formatCode="0.000_ "/>
    <numFmt numFmtId="190" formatCode="0.0_ "/>
  </numFmts>
  <fonts count="12" x14ac:knownFonts="1">
    <font>
      <sz val="12"/>
      <name val="ＭＳ 明朝"/>
      <family val="1"/>
      <charset val="128"/>
    </font>
    <font>
      <sz val="6"/>
      <name val="ＭＳ 明朝"/>
      <family val="1"/>
      <charset val="128"/>
    </font>
    <font>
      <sz val="11"/>
      <name val="ＭＳ 明朝"/>
      <family val="1"/>
      <charset val="128"/>
    </font>
    <font>
      <sz val="10"/>
      <name val="ＭＳ 明朝"/>
      <family val="1"/>
      <charset val="128"/>
    </font>
    <font>
      <i/>
      <sz val="11"/>
      <name val="ＭＳ 明朝"/>
      <family val="1"/>
      <charset val="128"/>
    </font>
    <font>
      <i/>
      <sz val="11"/>
      <name val="Century"/>
      <family val="1"/>
    </font>
    <font>
      <sz val="11"/>
      <name val="Century"/>
      <family val="1"/>
    </font>
    <font>
      <sz val="11"/>
      <name val="Symbol"/>
      <family val="1"/>
      <charset val="2"/>
    </font>
    <font>
      <i/>
      <sz val="11"/>
      <name val="Symbol"/>
      <family val="1"/>
      <charset val="2"/>
    </font>
    <font>
      <i/>
      <sz val="9"/>
      <name val="Century"/>
      <family val="1"/>
    </font>
    <font>
      <sz val="10.5"/>
      <name val="ＭＳ 明朝"/>
      <family val="1"/>
      <charset val="128"/>
    </font>
    <font>
      <sz val="12"/>
      <name val="ＭＳ ゴシック"/>
      <family val="3"/>
      <charset val="128"/>
    </font>
  </fonts>
  <fills count="7">
    <fill>
      <patternFill patternType="none"/>
    </fill>
    <fill>
      <patternFill patternType="gray125"/>
    </fill>
    <fill>
      <patternFill patternType="solid">
        <fgColor indexed="26"/>
        <bgColor indexed="64"/>
      </patternFill>
    </fill>
    <fill>
      <patternFill patternType="solid">
        <fgColor indexed="31"/>
        <bgColor indexed="64"/>
      </patternFill>
    </fill>
    <fill>
      <patternFill patternType="solid">
        <fgColor indexed="27"/>
        <bgColor indexed="64"/>
      </patternFill>
    </fill>
    <fill>
      <patternFill patternType="solid">
        <fgColor rgb="FFFFCCFF"/>
        <bgColor theme="5" tint="0.79995117038483843"/>
      </patternFill>
    </fill>
    <fill>
      <patternFill patternType="solid">
        <fgColor rgb="FFFFCCFF"/>
        <bgColor indexed="64"/>
      </patternFill>
    </fill>
  </fills>
  <borders count="69">
    <border>
      <left/>
      <right/>
      <top/>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uble">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double">
        <color indexed="64"/>
      </bottom>
      <diagonal/>
    </border>
    <border>
      <left/>
      <right style="thin">
        <color indexed="64"/>
      </right>
      <top style="hair">
        <color indexed="64"/>
      </top>
      <bottom style="double">
        <color indexed="64"/>
      </bottom>
      <diagonal/>
    </border>
    <border>
      <left/>
      <right/>
      <top/>
      <bottom style="thin">
        <color indexed="64"/>
      </bottom>
      <diagonal/>
    </border>
    <border>
      <left/>
      <right style="double">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double">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double">
        <color indexed="64"/>
      </left>
      <right style="double">
        <color indexed="64"/>
      </right>
      <top/>
      <bottom style="double">
        <color indexed="64"/>
      </bottom>
      <diagonal/>
    </border>
    <border>
      <left/>
      <right/>
      <top style="hair">
        <color indexed="64"/>
      </top>
      <bottom style="double">
        <color indexed="64"/>
      </bottom>
      <diagonal/>
    </border>
    <border>
      <left/>
      <right/>
      <top style="thin">
        <color indexed="64"/>
      </top>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bottom style="double">
        <color indexed="64"/>
      </bottom>
      <diagonal/>
    </border>
  </borders>
  <cellStyleXfs count="2">
    <xf numFmtId="0" fontId="0" fillId="0" borderId="0"/>
    <xf numFmtId="38" fontId="2" fillId="0" borderId="0" applyFont="0" applyFill="0" applyBorder="0" applyAlignment="0" applyProtection="0"/>
  </cellStyleXfs>
  <cellXfs count="301">
    <xf numFmtId="0" fontId="0" fillId="0" borderId="0" xfId="0"/>
    <xf numFmtId="184" fontId="2" fillId="0" borderId="1" xfId="0" applyNumberFormat="1" applyFont="1" applyBorder="1" applyAlignment="1" applyProtection="1">
      <alignment vertical="center"/>
      <protection locked="0"/>
    </xf>
    <xf numFmtId="184" fontId="2" fillId="0" borderId="2" xfId="0" applyNumberFormat="1" applyFont="1" applyBorder="1" applyAlignment="1" applyProtection="1">
      <alignment vertical="center"/>
      <protection locked="0"/>
    </xf>
    <xf numFmtId="184" fontId="2" fillId="0" borderId="3" xfId="0" applyNumberFormat="1" applyFont="1" applyBorder="1" applyAlignment="1" applyProtection="1">
      <alignment vertical="center"/>
      <protection locked="0"/>
    </xf>
    <xf numFmtId="184" fontId="2" fillId="0" borderId="4" xfId="0" applyNumberFormat="1" applyFont="1" applyBorder="1" applyAlignment="1" applyProtection="1">
      <alignment vertical="center"/>
      <protection locked="0"/>
    </xf>
    <xf numFmtId="184" fontId="2" fillId="0" borderId="5" xfId="0" applyNumberFormat="1" applyFont="1" applyBorder="1" applyAlignment="1" applyProtection="1">
      <alignment vertical="center"/>
      <protection locked="0"/>
    </xf>
    <xf numFmtId="184" fontId="2" fillId="0" borderId="6" xfId="0" applyNumberFormat="1" applyFont="1" applyBorder="1" applyAlignment="1" applyProtection="1">
      <alignment vertical="center"/>
      <protection locked="0"/>
    </xf>
    <xf numFmtId="184" fontId="2" fillId="0" borderId="7" xfId="0" applyNumberFormat="1" applyFont="1" applyBorder="1" applyAlignment="1" applyProtection="1">
      <alignment vertical="center"/>
      <protection locked="0"/>
    </xf>
    <xf numFmtId="184" fontId="2" fillId="0" borderId="8" xfId="0" applyNumberFormat="1" applyFont="1" applyBorder="1" applyAlignment="1" applyProtection="1">
      <alignment vertical="center"/>
      <protection locked="0"/>
    </xf>
    <xf numFmtId="187" fontId="2" fillId="0" borderId="1" xfId="0" applyNumberFormat="1" applyFont="1" applyBorder="1" applyAlignment="1" applyProtection="1">
      <alignment vertical="center"/>
      <protection locked="0"/>
    </xf>
    <xf numFmtId="187" fontId="2" fillId="0" borderId="2" xfId="0" applyNumberFormat="1" applyFont="1" applyBorder="1" applyAlignment="1" applyProtection="1">
      <alignment vertical="center"/>
      <protection locked="0"/>
    </xf>
    <xf numFmtId="187" fontId="2" fillId="0" borderId="3" xfId="0" applyNumberFormat="1" applyFont="1" applyBorder="1" applyAlignment="1" applyProtection="1">
      <alignment vertical="center"/>
      <protection locked="0"/>
    </xf>
    <xf numFmtId="187" fontId="2" fillId="0" borderId="4" xfId="0" applyNumberFormat="1" applyFont="1" applyBorder="1" applyAlignment="1" applyProtection="1">
      <alignment vertical="center"/>
      <protection locked="0"/>
    </xf>
    <xf numFmtId="187" fontId="2" fillId="0" borderId="5" xfId="0" applyNumberFormat="1" applyFont="1" applyBorder="1" applyAlignment="1" applyProtection="1">
      <alignment vertical="center"/>
      <protection locked="0"/>
    </xf>
    <xf numFmtId="187" fontId="2" fillId="0" borderId="6" xfId="0" applyNumberFormat="1" applyFont="1" applyBorder="1" applyAlignment="1" applyProtection="1">
      <alignment vertical="center"/>
      <protection locked="0"/>
    </xf>
    <xf numFmtId="187" fontId="2" fillId="0" borderId="7" xfId="0" applyNumberFormat="1" applyFont="1" applyBorder="1" applyAlignment="1" applyProtection="1">
      <alignment vertical="center"/>
      <protection locked="0"/>
    </xf>
    <xf numFmtId="187" fontId="2" fillId="0" borderId="8" xfId="0" applyNumberFormat="1" applyFont="1" applyBorder="1" applyAlignment="1" applyProtection="1">
      <alignment vertical="center"/>
      <protection locked="0"/>
    </xf>
    <xf numFmtId="184" fontId="2" fillId="2" borderId="1" xfId="0" applyNumberFormat="1" applyFont="1" applyFill="1" applyBorder="1" applyAlignment="1" applyProtection="1">
      <alignment horizontal="center" vertical="center"/>
    </xf>
    <xf numFmtId="184" fontId="2" fillId="2" borderId="3" xfId="0" applyNumberFormat="1" applyFont="1" applyFill="1" applyBorder="1" applyAlignment="1" applyProtection="1">
      <alignment horizontal="center" vertical="center"/>
    </xf>
    <xf numFmtId="184" fontId="2" fillId="2" borderId="5" xfId="0" applyNumberFormat="1" applyFont="1" applyFill="1" applyBorder="1" applyAlignment="1" applyProtection="1">
      <alignment horizontal="center" vertical="center"/>
    </xf>
    <xf numFmtId="184" fontId="2" fillId="2" borderId="7" xfId="0" applyNumberFormat="1" applyFont="1" applyFill="1" applyBorder="1" applyAlignment="1" applyProtection="1">
      <alignment horizontal="center" vertical="center"/>
    </xf>
    <xf numFmtId="184" fontId="2" fillId="2" borderId="9" xfId="0" applyNumberFormat="1" applyFont="1" applyFill="1" applyBorder="1" applyAlignment="1" applyProtection="1">
      <alignment horizontal="center" vertical="center"/>
    </xf>
    <xf numFmtId="184" fontId="2" fillId="2" borderId="10" xfId="0" applyNumberFormat="1" applyFont="1" applyFill="1" applyBorder="1" applyAlignment="1" applyProtection="1">
      <alignment horizontal="center" vertical="center"/>
    </xf>
    <xf numFmtId="184" fontId="2" fillId="2" borderId="11" xfId="0" applyNumberFormat="1" applyFont="1" applyFill="1" applyBorder="1" applyAlignment="1" applyProtection="1">
      <alignment horizontal="center" vertical="center"/>
    </xf>
    <xf numFmtId="184" fontId="2" fillId="2" borderId="12" xfId="0" applyNumberFormat="1" applyFont="1" applyFill="1" applyBorder="1" applyAlignment="1" applyProtection="1">
      <alignment horizontal="center" vertical="center"/>
    </xf>
    <xf numFmtId="0" fontId="2" fillId="0" borderId="0" xfId="0" applyFont="1" applyAlignment="1" applyProtection="1">
      <alignment vertical="center"/>
    </xf>
    <xf numFmtId="0" fontId="2" fillId="2" borderId="13" xfId="0" applyFont="1" applyFill="1" applyBorder="1" applyAlignment="1" applyProtection="1">
      <alignment vertical="center"/>
    </xf>
    <xf numFmtId="0" fontId="2" fillId="0" borderId="0" xfId="0" applyFont="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xf>
    <xf numFmtId="0" fontId="2" fillId="2" borderId="16"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2" fillId="2" borderId="19"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0" fontId="2" fillId="2" borderId="22" xfId="0" applyFont="1" applyFill="1" applyBorder="1" applyAlignment="1" applyProtection="1">
      <alignment horizontal="center" vertical="center" wrapText="1"/>
    </xf>
    <xf numFmtId="0" fontId="2" fillId="2" borderId="23" xfId="0" applyFont="1" applyFill="1" applyBorder="1" applyAlignment="1" applyProtection="1">
      <alignment horizontal="center" vertical="center" wrapText="1"/>
    </xf>
    <xf numFmtId="0" fontId="2" fillId="2" borderId="24" xfId="0" applyFont="1" applyFill="1" applyBorder="1" applyAlignment="1" applyProtection="1">
      <alignment horizontal="center" vertical="center" wrapText="1"/>
    </xf>
    <xf numFmtId="0" fontId="2" fillId="2" borderId="23" xfId="0" applyFont="1" applyFill="1" applyBorder="1" applyAlignment="1" applyProtection="1">
      <alignment vertical="center"/>
    </xf>
    <xf numFmtId="0" fontId="2" fillId="2" borderId="25" xfId="0" applyFont="1" applyFill="1" applyBorder="1" applyAlignment="1" applyProtection="1">
      <alignment horizontal="center" vertical="center"/>
    </xf>
    <xf numFmtId="0" fontId="2" fillId="2" borderId="26" xfId="0" applyFont="1" applyFill="1" applyBorder="1" applyAlignment="1" applyProtection="1">
      <alignment horizontal="center" vertical="center" wrapText="1"/>
    </xf>
    <xf numFmtId="0" fontId="2" fillId="2" borderId="23" xfId="0" applyFont="1" applyFill="1" applyBorder="1" applyAlignment="1" applyProtection="1">
      <alignment horizontal="center" vertical="center"/>
    </xf>
    <xf numFmtId="0" fontId="2" fillId="2" borderId="24" xfId="0" applyFont="1" applyFill="1" applyBorder="1" applyAlignment="1" applyProtection="1">
      <alignment horizontal="center" vertical="center"/>
    </xf>
    <xf numFmtId="0" fontId="5" fillId="2" borderId="24" xfId="0" applyFont="1" applyFill="1" applyBorder="1" applyAlignment="1" applyProtection="1">
      <alignment horizontal="center" vertical="center"/>
    </xf>
    <xf numFmtId="0" fontId="5" fillId="2" borderId="26" xfId="0" applyFont="1" applyFill="1" applyBorder="1" applyAlignment="1" applyProtection="1">
      <alignment horizontal="center" vertical="center"/>
    </xf>
    <xf numFmtId="0" fontId="5" fillId="2" borderId="23" xfId="0" applyFont="1" applyFill="1" applyBorder="1" applyAlignment="1" applyProtection="1">
      <alignment horizontal="center" vertical="center" wrapText="1"/>
    </xf>
    <xf numFmtId="0" fontId="5" fillId="2" borderId="24"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8" fillId="2" borderId="26" xfId="0" applyFont="1" applyFill="1" applyBorder="1" applyAlignment="1" applyProtection="1">
      <alignment horizontal="center" vertical="center" wrapText="1"/>
    </xf>
    <xf numFmtId="0" fontId="5" fillId="2" borderId="23" xfId="0" applyFont="1" applyFill="1" applyBorder="1" applyAlignment="1" applyProtection="1">
      <alignment horizontal="center" vertical="center"/>
    </xf>
    <xf numFmtId="0" fontId="7" fillId="2" borderId="26" xfId="0" applyFont="1" applyFill="1" applyBorder="1" applyAlignment="1" applyProtection="1">
      <alignment horizontal="center" vertical="center"/>
    </xf>
    <xf numFmtId="0" fontId="7" fillId="2" borderId="27" xfId="0" applyFont="1" applyFill="1" applyBorder="1" applyAlignment="1" applyProtection="1">
      <alignment horizontal="center" vertical="center"/>
    </xf>
    <xf numFmtId="0" fontId="5" fillId="2" borderId="25"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4" fillId="2" borderId="27" xfId="0" applyFont="1" applyFill="1" applyBorder="1" applyAlignment="1" applyProtection="1">
      <alignment horizontal="center" vertical="center"/>
    </xf>
    <xf numFmtId="0" fontId="8" fillId="2" borderId="27" xfId="0" applyFont="1" applyFill="1" applyBorder="1" applyAlignment="1" applyProtection="1">
      <alignment horizontal="center" vertical="center"/>
    </xf>
    <xf numFmtId="0" fontId="8" fillId="2" borderId="28" xfId="0"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6" fillId="2" borderId="29" xfId="0" applyFont="1" applyFill="1" applyBorder="1" applyAlignment="1" applyProtection="1">
      <alignment horizontal="center" vertical="center"/>
    </xf>
    <xf numFmtId="0" fontId="2" fillId="2" borderId="30" xfId="0" applyFont="1" applyFill="1" applyBorder="1" applyAlignment="1" applyProtection="1">
      <alignment vertical="center"/>
    </xf>
    <xf numFmtId="0" fontId="6" fillId="2" borderId="27" xfId="0" applyFont="1" applyFill="1" applyBorder="1" applyAlignment="1" applyProtection="1">
      <alignment horizontal="center" vertical="center"/>
    </xf>
    <xf numFmtId="0" fontId="6" fillId="2" borderId="28" xfId="0" applyFont="1" applyFill="1" applyBorder="1" applyAlignment="1" applyProtection="1">
      <alignment horizontal="center" vertical="center"/>
    </xf>
    <xf numFmtId="0" fontId="2" fillId="2" borderId="22" xfId="0" applyFont="1" applyFill="1" applyBorder="1" applyAlignment="1" applyProtection="1">
      <alignment horizontal="center" vertical="center"/>
    </xf>
    <xf numFmtId="0" fontId="2" fillId="2" borderId="27" xfId="0" applyFont="1" applyFill="1" applyBorder="1" applyAlignment="1" applyProtection="1">
      <alignment horizontal="center" vertical="center"/>
    </xf>
    <xf numFmtId="0" fontId="2" fillId="2" borderId="28"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184" fontId="2" fillId="2" borderId="31" xfId="0" applyNumberFormat="1" applyFont="1" applyFill="1" applyBorder="1" applyAlignment="1" applyProtection="1">
      <alignment horizontal="center" vertical="center"/>
    </xf>
    <xf numFmtId="184" fontId="2" fillId="0" borderId="1" xfId="0" applyNumberFormat="1" applyFont="1" applyBorder="1" applyAlignment="1" applyProtection="1">
      <alignment vertical="center"/>
    </xf>
    <xf numFmtId="184" fontId="2" fillId="0" borderId="2" xfId="0" applyNumberFormat="1" applyFont="1" applyBorder="1" applyAlignment="1" applyProtection="1">
      <alignment vertical="center"/>
    </xf>
    <xf numFmtId="184" fontId="2" fillId="0" borderId="0" xfId="0" applyNumberFormat="1" applyFont="1" applyBorder="1" applyAlignment="1" applyProtection="1">
      <alignment vertical="center"/>
    </xf>
    <xf numFmtId="181" fontId="2" fillId="3" borderId="9" xfId="0" applyNumberFormat="1" applyFont="1" applyFill="1" applyBorder="1" applyAlignment="1" applyProtection="1">
      <alignment vertical="center"/>
    </xf>
    <xf numFmtId="181" fontId="2" fillId="3" borderId="1" xfId="0" applyNumberFormat="1" applyFont="1" applyFill="1" applyBorder="1" applyAlignment="1" applyProtection="1">
      <alignment vertical="center"/>
    </xf>
    <xf numFmtId="188" fontId="2" fillId="3" borderId="32" xfId="0" applyNumberFormat="1" applyFont="1" applyFill="1" applyBorder="1" applyAlignment="1" applyProtection="1">
      <alignment vertical="center"/>
    </xf>
    <xf numFmtId="188" fontId="2" fillId="3" borderId="1" xfId="0" applyNumberFormat="1" applyFont="1" applyFill="1" applyBorder="1" applyAlignment="1" applyProtection="1">
      <alignment vertical="center"/>
    </xf>
    <xf numFmtId="189" fontId="2" fillId="3" borderId="2" xfId="0" applyNumberFormat="1" applyFont="1" applyFill="1" applyBorder="1" applyAlignment="1" applyProtection="1">
      <alignment vertical="center"/>
    </xf>
    <xf numFmtId="188" fontId="2" fillId="3" borderId="9" xfId="0" applyNumberFormat="1" applyFont="1" applyFill="1" applyBorder="1" applyAlignment="1" applyProtection="1">
      <alignment vertical="center"/>
    </xf>
    <xf numFmtId="187" fontId="2" fillId="3" borderId="1" xfId="0" applyNumberFormat="1" applyFont="1" applyFill="1" applyBorder="1" applyAlignment="1" applyProtection="1">
      <alignment vertical="center"/>
    </xf>
    <xf numFmtId="187" fontId="2" fillId="3" borderId="2" xfId="0" applyNumberFormat="1" applyFont="1" applyFill="1" applyBorder="1" applyAlignment="1" applyProtection="1">
      <alignment vertical="center"/>
    </xf>
    <xf numFmtId="187" fontId="2" fillId="3" borderId="9" xfId="0" applyNumberFormat="1" applyFont="1" applyFill="1" applyBorder="1" applyAlignment="1" applyProtection="1">
      <alignment vertical="center"/>
    </xf>
    <xf numFmtId="190" fontId="2" fillId="3" borderId="1" xfId="0" applyNumberFormat="1" applyFont="1" applyFill="1" applyBorder="1" applyAlignment="1" applyProtection="1">
      <alignment vertical="center"/>
    </xf>
    <xf numFmtId="190" fontId="2" fillId="3" borderId="2" xfId="0" applyNumberFormat="1" applyFont="1" applyFill="1" applyBorder="1" applyAlignment="1" applyProtection="1">
      <alignment vertical="center"/>
    </xf>
    <xf numFmtId="11" fontId="2" fillId="3" borderId="9" xfId="0" applyNumberFormat="1" applyFont="1" applyFill="1" applyBorder="1" applyAlignment="1" applyProtection="1">
      <alignment vertical="center"/>
    </xf>
    <xf numFmtId="11" fontId="2" fillId="3" borderId="1" xfId="0" applyNumberFormat="1" applyFont="1" applyFill="1" applyBorder="1" applyAlignment="1" applyProtection="1">
      <alignment vertical="center"/>
    </xf>
    <xf numFmtId="11" fontId="2" fillId="3" borderId="2" xfId="0" applyNumberFormat="1" applyFont="1" applyFill="1" applyBorder="1" applyAlignment="1" applyProtection="1">
      <alignment vertical="center"/>
    </xf>
    <xf numFmtId="181" fontId="2" fillId="3" borderId="2" xfId="0" applyNumberFormat="1" applyFont="1" applyFill="1" applyBorder="1" applyAlignment="1" applyProtection="1">
      <alignment vertical="center"/>
    </xf>
    <xf numFmtId="184" fontId="2" fillId="2" borderId="33" xfId="0" applyNumberFormat="1" applyFont="1" applyFill="1" applyBorder="1" applyAlignment="1" applyProtection="1">
      <alignment horizontal="center" vertical="center"/>
    </xf>
    <xf numFmtId="184" fontId="2" fillId="0" borderId="3" xfId="0" applyNumberFormat="1" applyFont="1" applyBorder="1" applyAlignment="1" applyProtection="1">
      <alignment vertical="center"/>
    </xf>
    <xf numFmtId="184" fontId="2" fillId="0" borderId="4" xfId="0" applyNumberFormat="1" applyFont="1" applyBorder="1" applyAlignment="1" applyProtection="1">
      <alignment vertical="center"/>
    </xf>
    <xf numFmtId="181" fontId="2" fillId="3" borderId="10" xfId="0" applyNumberFormat="1" applyFont="1" applyFill="1" applyBorder="1" applyAlignment="1" applyProtection="1">
      <alignment vertical="center"/>
    </xf>
    <xf numFmtId="181" fontId="2" fillId="3" borderId="3" xfId="0" applyNumberFormat="1" applyFont="1" applyFill="1" applyBorder="1" applyAlignment="1" applyProtection="1">
      <alignment vertical="center"/>
    </xf>
    <xf numFmtId="188" fontId="2" fillId="3" borderId="33" xfId="0" applyNumberFormat="1" applyFont="1" applyFill="1" applyBorder="1" applyAlignment="1" applyProtection="1">
      <alignment vertical="center"/>
    </xf>
    <xf numFmtId="188" fontId="2" fillId="3" borderId="3" xfId="0" applyNumberFormat="1" applyFont="1" applyFill="1" applyBorder="1" applyAlignment="1" applyProtection="1">
      <alignment vertical="center"/>
    </xf>
    <xf numFmtId="189" fontId="2" fillId="3" borderId="4" xfId="0" applyNumberFormat="1" applyFont="1" applyFill="1" applyBorder="1" applyAlignment="1" applyProtection="1">
      <alignment vertical="center"/>
    </xf>
    <xf numFmtId="188" fontId="2" fillId="3" borderId="10" xfId="0" applyNumberFormat="1" applyFont="1" applyFill="1" applyBorder="1" applyAlignment="1" applyProtection="1">
      <alignment vertical="center"/>
    </xf>
    <xf numFmtId="187" fontId="2" fillId="3" borderId="3" xfId="0" applyNumberFormat="1" applyFont="1" applyFill="1" applyBorder="1" applyAlignment="1" applyProtection="1">
      <alignment vertical="center"/>
    </xf>
    <xf numFmtId="187" fontId="2" fillId="3" borderId="4" xfId="0" applyNumberFormat="1" applyFont="1" applyFill="1" applyBorder="1" applyAlignment="1" applyProtection="1">
      <alignment vertical="center"/>
    </xf>
    <xf numFmtId="187" fontId="2" fillId="3" borderId="10" xfId="0" applyNumberFormat="1" applyFont="1" applyFill="1" applyBorder="1" applyAlignment="1" applyProtection="1">
      <alignment vertical="center"/>
    </xf>
    <xf numFmtId="190" fontId="2" fillId="3" borderId="3" xfId="0" applyNumberFormat="1" applyFont="1" applyFill="1" applyBorder="1" applyAlignment="1" applyProtection="1">
      <alignment vertical="center"/>
    </xf>
    <xf numFmtId="190" fontId="2" fillId="3" borderId="4" xfId="0" applyNumberFormat="1" applyFont="1" applyFill="1" applyBorder="1" applyAlignment="1" applyProtection="1">
      <alignment vertical="center"/>
    </xf>
    <xf numFmtId="11" fontId="2" fillId="3" borderId="10" xfId="0" applyNumberFormat="1" applyFont="1" applyFill="1" applyBorder="1" applyAlignment="1" applyProtection="1">
      <alignment vertical="center"/>
    </xf>
    <xf numFmtId="11" fontId="2" fillId="3" borderId="3" xfId="0" applyNumberFormat="1" applyFont="1" applyFill="1" applyBorder="1" applyAlignment="1" applyProtection="1">
      <alignment vertical="center"/>
    </xf>
    <xf numFmtId="11" fontId="2" fillId="3" borderId="4" xfId="0" applyNumberFormat="1" applyFont="1" applyFill="1" applyBorder="1" applyAlignment="1" applyProtection="1">
      <alignment vertical="center"/>
    </xf>
    <xf numFmtId="181" fontId="2" fillId="3" borderId="4" xfId="0" applyNumberFormat="1" applyFont="1" applyFill="1" applyBorder="1" applyAlignment="1" applyProtection="1">
      <alignment vertical="center"/>
    </xf>
    <xf numFmtId="184" fontId="2" fillId="2" borderId="34" xfId="0" applyNumberFormat="1" applyFont="1" applyFill="1" applyBorder="1" applyAlignment="1" applyProtection="1">
      <alignment horizontal="center" vertical="center"/>
    </xf>
    <xf numFmtId="184" fontId="2" fillId="0" borderId="5" xfId="0" applyNumberFormat="1" applyFont="1" applyBorder="1" applyAlignment="1" applyProtection="1">
      <alignment vertical="center"/>
    </xf>
    <xf numFmtId="184" fontId="2" fillId="0" borderId="6" xfId="0" applyNumberFormat="1" applyFont="1" applyBorder="1" applyAlignment="1" applyProtection="1">
      <alignment vertical="center"/>
    </xf>
    <xf numFmtId="187" fontId="2" fillId="3" borderId="11" xfId="0" applyNumberFormat="1" applyFont="1" applyFill="1" applyBorder="1" applyAlignment="1" applyProtection="1">
      <alignment vertical="center"/>
    </xf>
    <xf numFmtId="181" fontId="2" fillId="3" borderId="5" xfId="0" applyNumberFormat="1" applyFont="1" applyFill="1" applyBorder="1" applyAlignment="1" applyProtection="1">
      <alignment vertical="center"/>
    </xf>
    <xf numFmtId="188" fontId="2" fillId="3" borderId="34" xfId="0" applyNumberFormat="1" applyFont="1" applyFill="1" applyBorder="1" applyAlignment="1" applyProtection="1">
      <alignment vertical="center"/>
    </xf>
    <xf numFmtId="188" fontId="2" fillId="3" borderId="5" xfId="0" applyNumberFormat="1" applyFont="1" applyFill="1" applyBorder="1" applyAlignment="1" applyProtection="1">
      <alignment vertical="center"/>
    </xf>
    <xf numFmtId="189" fontId="2" fillId="3" borderId="6" xfId="0" applyNumberFormat="1" applyFont="1" applyFill="1" applyBorder="1" applyAlignment="1" applyProtection="1">
      <alignment vertical="center"/>
    </xf>
    <xf numFmtId="187" fontId="2" fillId="3" borderId="5" xfId="0" applyNumberFormat="1" applyFont="1" applyFill="1" applyBorder="1" applyAlignment="1" applyProtection="1">
      <alignment vertical="center"/>
    </xf>
    <xf numFmtId="187" fontId="2" fillId="3" borderId="6" xfId="0" applyNumberFormat="1" applyFont="1" applyFill="1" applyBorder="1" applyAlignment="1" applyProtection="1">
      <alignment vertical="center"/>
    </xf>
    <xf numFmtId="181" fontId="2" fillId="3" borderId="11" xfId="0" applyNumberFormat="1" applyFont="1" applyFill="1" applyBorder="1" applyAlignment="1" applyProtection="1">
      <alignment vertical="center"/>
    </xf>
    <xf numFmtId="190" fontId="2" fillId="3" borderId="5" xfId="0" applyNumberFormat="1" applyFont="1" applyFill="1" applyBorder="1" applyAlignment="1" applyProtection="1">
      <alignment vertical="center"/>
    </xf>
    <xf numFmtId="190" fontId="2" fillId="3" borderId="6" xfId="0" applyNumberFormat="1" applyFont="1" applyFill="1" applyBorder="1" applyAlignment="1" applyProtection="1">
      <alignment vertical="center"/>
    </xf>
    <xf numFmtId="11" fontId="2" fillId="3" borderId="11" xfId="0" applyNumberFormat="1" applyFont="1" applyFill="1" applyBorder="1" applyAlignment="1" applyProtection="1">
      <alignment vertical="center"/>
    </xf>
    <xf numFmtId="11" fontId="2" fillId="3" borderId="5" xfId="0" applyNumberFormat="1" applyFont="1" applyFill="1" applyBorder="1" applyAlignment="1" applyProtection="1">
      <alignment vertical="center"/>
    </xf>
    <xf numFmtId="11" fontId="2" fillId="3" borderId="6" xfId="0" applyNumberFormat="1" applyFont="1" applyFill="1" applyBorder="1" applyAlignment="1" applyProtection="1">
      <alignment vertical="center"/>
    </xf>
    <xf numFmtId="181" fontId="2" fillId="3" borderId="6" xfId="0" applyNumberFormat="1" applyFont="1" applyFill="1" applyBorder="1" applyAlignment="1" applyProtection="1">
      <alignment vertical="center"/>
    </xf>
    <xf numFmtId="181" fontId="2" fillId="3" borderId="35" xfId="0" applyNumberFormat="1" applyFont="1" applyFill="1" applyBorder="1" applyAlignment="1" applyProtection="1">
      <alignment vertical="center"/>
    </xf>
    <xf numFmtId="181" fontId="2" fillId="3" borderId="36" xfId="0" applyNumberFormat="1" applyFont="1" applyFill="1" applyBorder="1" applyAlignment="1" applyProtection="1">
      <alignment vertical="center"/>
    </xf>
    <xf numFmtId="188" fontId="2" fillId="3" borderId="36" xfId="0" applyNumberFormat="1" applyFont="1" applyFill="1" applyBorder="1" applyAlignment="1" applyProtection="1">
      <alignment vertical="center"/>
    </xf>
    <xf numFmtId="189" fontId="2" fillId="3" borderId="37" xfId="0" applyNumberFormat="1" applyFont="1" applyFill="1" applyBorder="1" applyAlignment="1" applyProtection="1">
      <alignment vertical="center"/>
    </xf>
    <xf numFmtId="188" fontId="2" fillId="3" borderId="35" xfId="0" applyNumberFormat="1" applyFont="1" applyFill="1" applyBorder="1" applyAlignment="1" applyProtection="1">
      <alignment vertical="center"/>
    </xf>
    <xf numFmtId="187" fontId="2" fillId="3" borderId="36" xfId="0" applyNumberFormat="1" applyFont="1" applyFill="1" applyBorder="1" applyAlignment="1" applyProtection="1">
      <alignment vertical="center"/>
    </xf>
    <xf numFmtId="187" fontId="2" fillId="3" borderId="37" xfId="0" applyNumberFormat="1" applyFont="1" applyFill="1" applyBorder="1" applyAlignment="1" applyProtection="1">
      <alignment vertical="center"/>
    </xf>
    <xf numFmtId="187" fontId="2" fillId="3" borderId="35" xfId="0" applyNumberFormat="1" applyFont="1" applyFill="1" applyBorder="1" applyAlignment="1" applyProtection="1">
      <alignment vertical="center"/>
    </xf>
    <xf numFmtId="181" fontId="2" fillId="3" borderId="37" xfId="0" applyNumberFormat="1" applyFont="1" applyFill="1" applyBorder="1" applyAlignment="1" applyProtection="1">
      <alignment vertical="center"/>
    </xf>
    <xf numFmtId="0" fontId="2" fillId="2" borderId="14" xfId="0" applyFont="1" applyFill="1" applyBorder="1" applyAlignment="1" applyProtection="1">
      <alignment vertical="center"/>
    </xf>
    <xf numFmtId="0" fontId="2" fillId="2" borderId="38" xfId="0" applyFont="1" applyFill="1" applyBorder="1" applyAlignment="1" applyProtection="1">
      <alignment vertical="center"/>
    </xf>
    <xf numFmtId="184" fontId="2" fillId="2" borderId="39" xfId="0" applyNumberFormat="1" applyFont="1" applyFill="1" applyBorder="1" applyAlignment="1" applyProtection="1">
      <alignment horizontal="center" vertical="center"/>
    </xf>
    <xf numFmtId="184" fontId="2" fillId="0" borderId="7" xfId="0" applyNumberFormat="1" applyFont="1" applyBorder="1" applyAlignment="1" applyProtection="1">
      <alignment vertical="center"/>
    </xf>
    <xf numFmtId="184" fontId="2" fillId="0" borderId="8" xfId="0" applyNumberFormat="1" applyFont="1" applyBorder="1" applyAlignment="1" applyProtection="1">
      <alignment vertical="center"/>
    </xf>
    <xf numFmtId="187" fontId="2" fillId="3" borderId="12" xfId="0" applyNumberFormat="1" applyFont="1" applyFill="1" applyBorder="1" applyAlignment="1" applyProtection="1">
      <alignment vertical="center"/>
    </xf>
    <xf numFmtId="181" fontId="2" fillId="3" borderId="7" xfId="0" applyNumberFormat="1" applyFont="1" applyFill="1" applyBorder="1" applyAlignment="1" applyProtection="1">
      <alignment vertical="center"/>
    </xf>
    <xf numFmtId="188" fontId="2" fillId="3" borderId="39" xfId="0" applyNumberFormat="1" applyFont="1" applyFill="1" applyBorder="1" applyAlignment="1" applyProtection="1">
      <alignment vertical="center"/>
    </xf>
    <xf numFmtId="188" fontId="2" fillId="3" borderId="7" xfId="0" applyNumberFormat="1" applyFont="1" applyFill="1" applyBorder="1" applyAlignment="1" applyProtection="1">
      <alignment vertical="center"/>
    </xf>
    <xf numFmtId="189" fontId="2" fillId="3" borderId="8" xfId="0" applyNumberFormat="1" applyFont="1" applyFill="1" applyBorder="1" applyAlignment="1" applyProtection="1">
      <alignment vertical="center"/>
    </xf>
    <xf numFmtId="187" fontId="2" fillId="3" borderId="7" xfId="0" applyNumberFormat="1" applyFont="1" applyFill="1" applyBorder="1" applyAlignment="1" applyProtection="1">
      <alignment vertical="center"/>
    </xf>
    <xf numFmtId="187" fontId="2" fillId="3" borderId="8" xfId="0" applyNumberFormat="1" applyFont="1" applyFill="1" applyBorder="1" applyAlignment="1" applyProtection="1">
      <alignment vertical="center"/>
    </xf>
    <xf numFmtId="181" fontId="2" fillId="3" borderId="12" xfId="0" applyNumberFormat="1" applyFont="1" applyFill="1" applyBorder="1" applyAlignment="1" applyProtection="1">
      <alignment vertical="center"/>
    </xf>
    <xf numFmtId="190" fontId="2" fillId="3" borderId="7" xfId="0" applyNumberFormat="1" applyFont="1" applyFill="1" applyBorder="1" applyAlignment="1" applyProtection="1">
      <alignment vertical="center"/>
    </xf>
    <xf numFmtId="190" fontId="2" fillId="3" borderId="8" xfId="0" applyNumberFormat="1" applyFont="1" applyFill="1" applyBorder="1" applyAlignment="1" applyProtection="1">
      <alignment vertical="center"/>
    </xf>
    <xf numFmtId="11" fontId="2" fillId="3" borderId="12" xfId="0" applyNumberFormat="1" applyFont="1" applyFill="1" applyBorder="1" applyAlignment="1" applyProtection="1">
      <alignment vertical="center"/>
    </xf>
    <xf numFmtId="11" fontId="2" fillId="3" borderId="7" xfId="0" applyNumberFormat="1" applyFont="1" applyFill="1" applyBorder="1" applyAlignment="1" applyProtection="1">
      <alignment vertical="center"/>
    </xf>
    <xf numFmtId="11" fontId="2" fillId="3" borderId="8" xfId="0" applyNumberFormat="1" applyFont="1" applyFill="1" applyBorder="1" applyAlignment="1" applyProtection="1">
      <alignment vertical="center"/>
    </xf>
    <xf numFmtId="181" fontId="2" fillId="3" borderId="8" xfId="0" applyNumberFormat="1" applyFont="1" applyFill="1" applyBorder="1" applyAlignment="1" applyProtection="1">
      <alignment vertical="center"/>
    </xf>
    <xf numFmtId="0" fontId="2" fillId="0" borderId="0" xfId="0" applyFont="1" applyBorder="1" applyAlignment="1" applyProtection="1">
      <alignment vertical="center"/>
    </xf>
    <xf numFmtId="0" fontId="2" fillId="2" borderId="40" xfId="0" applyFont="1" applyFill="1" applyBorder="1" applyAlignment="1" applyProtection="1">
      <alignment horizontal="center" vertical="center"/>
    </xf>
    <xf numFmtId="0" fontId="2" fillId="2" borderId="41" xfId="0" applyFont="1" applyFill="1" applyBorder="1" applyAlignment="1" applyProtection="1">
      <alignment horizontal="center" vertical="center"/>
    </xf>
    <xf numFmtId="181" fontId="2" fillId="4" borderId="1" xfId="0" applyNumberFormat="1" applyFont="1" applyFill="1" applyBorder="1" applyAlignment="1" applyProtection="1">
      <alignment vertical="center"/>
    </xf>
    <xf numFmtId="181" fontId="2" fillId="4" borderId="42" xfId="0" applyNumberFormat="1" applyFont="1" applyFill="1" applyBorder="1" applyAlignment="1" applyProtection="1">
      <alignment vertical="center"/>
    </xf>
    <xf numFmtId="181" fontId="2" fillId="4" borderId="9" xfId="0" applyNumberFormat="1" applyFont="1" applyFill="1" applyBorder="1" applyAlignment="1" applyProtection="1">
      <alignment vertical="center"/>
    </xf>
    <xf numFmtId="190" fontId="2" fillId="4" borderId="42" xfId="0" applyNumberFormat="1" applyFont="1" applyFill="1" applyBorder="1" applyAlignment="1" applyProtection="1">
      <alignment vertical="center"/>
    </xf>
    <xf numFmtId="190" fontId="2" fillId="4" borderId="2" xfId="0" applyNumberFormat="1" applyFont="1" applyFill="1" applyBorder="1" applyAlignment="1" applyProtection="1">
      <alignment vertical="center"/>
    </xf>
    <xf numFmtId="181" fontId="2" fillId="4" borderId="3" xfId="0" applyNumberFormat="1" applyFont="1" applyFill="1" applyBorder="1" applyAlignment="1" applyProtection="1">
      <alignment vertical="center"/>
    </xf>
    <xf numFmtId="181" fontId="2" fillId="4" borderId="43" xfId="0" applyNumberFormat="1" applyFont="1" applyFill="1" applyBorder="1" applyAlignment="1" applyProtection="1">
      <alignment vertical="center"/>
    </xf>
    <xf numFmtId="181" fontId="2" fillId="4" borderId="10" xfId="0" applyNumberFormat="1" applyFont="1" applyFill="1" applyBorder="1" applyAlignment="1" applyProtection="1">
      <alignment vertical="center"/>
    </xf>
    <xf numFmtId="190" fontId="2" fillId="4" borderId="43" xfId="0" applyNumberFormat="1" applyFont="1" applyFill="1" applyBorder="1" applyAlignment="1" applyProtection="1">
      <alignment vertical="center"/>
    </xf>
    <xf numFmtId="190" fontId="2" fillId="4" borderId="4" xfId="0" applyNumberFormat="1" applyFont="1" applyFill="1" applyBorder="1" applyAlignment="1" applyProtection="1">
      <alignment vertical="center"/>
    </xf>
    <xf numFmtId="181" fontId="2" fillId="4" borderId="5" xfId="0" applyNumberFormat="1" applyFont="1" applyFill="1" applyBorder="1" applyAlignment="1" applyProtection="1">
      <alignment vertical="center"/>
    </xf>
    <xf numFmtId="181" fontId="2" fillId="4" borderId="44" xfId="0" applyNumberFormat="1" applyFont="1" applyFill="1" applyBorder="1" applyAlignment="1" applyProtection="1">
      <alignment vertical="center"/>
    </xf>
    <xf numFmtId="181" fontId="2" fillId="4" borderId="11" xfId="0" applyNumberFormat="1" applyFont="1" applyFill="1" applyBorder="1" applyAlignment="1" applyProtection="1">
      <alignment vertical="center"/>
    </xf>
    <xf numFmtId="190" fontId="2" fillId="4" borderId="44" xfId="0" applyNumberFormat="1" applyFont="1" applyFill="1" applyBorder="1" applyAlignment="1" applyProtection="1">
      <alignment vertical="center"/>
    </xf>
    <xf numFmtId="190" fontId="2" fillId="4" borderId="6" xfId="0" applyNumberFormat="1" applyFont="1" applyFill="1" applyBorder="1" applyAlignment="1" applyProtection="1">
      <alignment vertical="center"/>
    </xf>
    <xf numFmtId="184" fontId="2" fillId="2" borderId="32" xfId="0" applyNumberFormat="1" applyFont="1" applyFill="1" applyBorder="1" applyAlignment="1" applyProtection="1">
      <alignment horizontal="center" vertical="center"/>
    </xf>
    <xf numFmtId="181" fontId="2" fillId="4" borderId="36" xfId="0" applyNumberFormat="1" applyFont="1" applyFill="1" applyBorder="1" applyAlignment="1" applyProtection="1">
      <alignment vertical="center"/>
    </xf>
    <xf numFmtId="181" fontId="2" fillId="4" borderId="45" xfId="0" applyNumberFormat="1" applyFont="1" applyFill="1" applyBorder="1" applyAlignment="1" applyProtection="1">
      <alignment vertical="center"/>
    </xf>
    <xf numFmtId="181" fontId="2" fillId="4" borderId="35" xfId="0" applyNumberFormat="1" applyFont="1" applyFill="1" applyBorder="1" applyAlignment="1" applyProtection="1">
      <alignment vertical="center"/>
    </xf>
    <xf numFmtId="190" fontId="2" fillId="4" borderId="45" xfId="0" applyNumberFormat="1" applyFont="1" applyFill="1" applyBorder="1" applyAlignment="1" applyProtection="1">
      <alignment vertical="center"/>
    </xf>
    <xf numFmtId="190" fontId="2" fillId="4" borderId="37" xfId="0" applyNumberFormat="1" applyFont="1" applyFill="1" applyBorder="1" applyAlignment="1" applyProtection="1">
      <alignment vertical="center"/>
    </xf>
    <xf numFmtId="181" fontId="2" fillId="4" borderId="7" xfId="0" applyNumberFormat="1" applyFont="1" applyFill="1" applyBorder="1" applyAlignment="1" applyProtection="1">
      <alignment vertical="center"/>
    </xf>
    <xf numFmtId="181" fontId="2" fillId="4" borderId="46" xfId="0" applyNumberFormat="1" applyFont="1" applyFill="1" applyBorder="1" applyAlignment="1" applyProtection="1">
      <alignment vertical="center"/>
    </xf>
    <xf numFmtId="181" fontId="2" fillId="4" borderId="12" xfId="0" applyNumberFormat="1" applyFont="1" applyFill="1" applyBorder="1" applyAlignment="1" applyProtection="1">
      <alignment vertical="center"/>
    </xf>
    <xf numFmtId="190" fontId="2" fillId="4" borderId="46" xfId="0" applyNumberFormat="1" applyFont="1" applyFill="1" applyBorder="1" applyAlignment="1" applyProtection="1">
      <alignment vertical="center"/>
    </xf>
    <xf numFmtId="190" fontId="2" fillId="4" borderId="8" xfId="0" applyNumberFormat="1" applyFont="1" applyFill="1" applyBorder="1" applyAlignment="1" applyProtection="1">
      <alignment vertical="center"/>
    </xf>
    <xf numFmtId="0" fontId="2" fillId="0" borderId="0" xfId="0" applyFont="1" applyAlignment="1" applyProtection="1">
      <alignment horizontal="right" vertical="center"/>
    </xf>
    <xf numFmtId="0" fontId="2" fillId="2" borderId="47" xfId="0" applyFont="1" applyFill="1" applyBorder="1" applyAlignment="1" applyProtection="1">
      <alignment vertical="center"/>
    </xf>
    <xf numFmtId="0" fontId="2" fillId="2" borderId="48" xfId="0" applyFont="1" applyFill="1" applyBorder="1" applyAlignment="1" applyProtection="1">
      <alignment vertical="center"/>
    </xf>
    <xf numFmtId="0" fontId="2" fillId="2" borderId="48" xfId="0" applyFont="1" applyFill="1" applyBorder="1" applyAlignment="1" applyProtection="1">
      <alignment horizontal="right" vertical="center"/>
    </xf>
    <xf numFmtId="0" fontId="2" fillId="2" borderId="15" xfId="0" applyFont="1" applyFill="1" applyBorder="1" applyAlignment="1" applyProtection="1">
      <alignment horizontal="right" vertical="center"/>
    </xf>
    <xf numFmtId="0" fontId="2" fillId="2" borderId="19"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0" xfId="0" applyFont="1" applyBorder="1" applyAlignment="1" applyProtection="1">
      <alignment horizontal="right" vertical="center"/>
    </xf>
    <xf numFmtId="0" fontId="2" fillId="2" borderId="19" xfId="0" applyFont="1" applyFill="1" applyBorder="1" applyAlignment="1" applyProtection="1">
      <alignment horizontal="right" vertical="center"/>
    </xf>
    <xf numFmtId="0" fontId="2" fillId="0" borderId="27" xfId="0" applyFont="1" applyFill="1" applyBorder="1" applyAlignment="1" applyProtection="1">
      <alignment horizontal="center" vertical="center" wrapText="1"/>
    </xf>
    <xf numFmtId="0" fontId="2" fillId="0" borderId="27" xfId="0" applyFont="1" applyFill="1" applyBorder="1" applyAlignment="1" applyProtection="1">
      <alignment vertical="center" wrapText="1"/>
    </xf>
    <xf numFmtId="0" fontId="2" fillId="2" borderId="49" xfId="0" applyFont="1" applyFill="1" applyBorder="1" applyAlignment="1" applyProtection="1">
      <alignment vertical="center"/>
    </xf>
    <xf numFmtId="0" fontId="2" fillId="2" borderId="25" xfId="0" applyFont="1" applyFill="1" applyBorder="1" applyAlignment="1" applyProtection="1">
      <alignment vertical="center"/>
    </xf>
    <xf numFmtId="0" fontId="2" fillId="0" borderId="20" xfId="0" applyFont="1" applyFill="1" applyBorder="1" applyAlignment="1" applyProtection="1">
      <alignment horizontal="center" vertical="center" wrapText="1"/>
    </xf>
    <xf numFmtId="0" fontId="0" fillId="0" borderId="0" xfId="0" applyBorder="1" applyAlignment="1" applyProtection="1">
      <alignment vertical="center" wrapText="1"/>
    </xf>
    <xf numFmtId="0" fontId="2" fillId="0" borderId="0" xfId="0" applyFont="1" applyBorder="1" applyAlignment="1" applyProtection="1">
      <alignment vertical="center" wrapText="1"/>
    </xf>
    <xf numFmtId="0" fontId="2" fillId="0" borderId="47" xfId="0" applyFont="1" applyBorder="1" applyAlignment="1" applyProtection="1">
      <alignment vertical="center"/>
    </xf>
    <xf numFmtId="0" fontId="2" fillId="0" borderId="30" xfId="0" applyFont="1" applyBorder="1" applyAlignment="1" applyProtection="1">
      <alignment vertical="center"/>
    </xf>
    <xf numFmtId="0" fontId="2" fillId="0" borderId="50" xfId="0" applyFont="1" applyBorder="1" applyAlignment="1" applyProtection="1">
      <alignment vertical="center"/>
    </xf>
    <xf numFmtId="0" fontId="2" fillId="0" borderId="49" xfId="0" applyFont="1" applyBorder="1" applyAlignment="1" applyProtection="1">
      <alignment vertical="center"/>
    </xf>
    <xf numFmtId="0" fontId="2" fillId="0" borderId="16" xfId="0" applyFont="1" applyBorder="1" applyAlignment="1" applyProtection="1">
      <alignment vertical="center"/>
    </xf>
    <xf numFmtId="0" fontId="2" fillId="0" borderId="19" xfId="0" applyFont="1" applyBorder="1" applyAlignment="1" applyProtection="1">
      <alignment vertical="center"/>
    </xf>
    <xf numFmtId="0" fontId="2" fillId="0" borderId="24" xfId="0" applyFont="1" applyBorder="1" applyAlignment="1" applyProtection="1">
      <alignment vertical="center"/>
    </xf>
    <xf numFmtId="0" fontId="10" fillId="0" borderId="0" xfId="0" applyFont="1" applyAlignment="1" applyProtection="1">
      <alignment vertical="center"/>
    </xf>
    <xf numFmtId="0" fontId="2" fillId="0" borderId="27" xfId="0" applyFont="1" applyBorder="1" applyAlignment="1" applyProtection="1">
      <alignment vertical="center"/>
    </xf>
    <xf numFmtId="0" fontId="2" fillId="0" borderId="20" xfId="0" applyFont="1" applyBorder="1" applyAlignment="1" applyProtection="1">
      <alignment vertical="center"/>
    </xf>
    <xf numFmtId="0" fontId="2" fillId="2" borderId="26" xfId="0" applyFont="1" applyFill="1" applyBorder="1" applyAlignment="1" applyProtection="1">
      <alignment horizontal="center" vertical="center"/>
    </xf>
    <xf numFmtId="184" fontId="2" fillId="2" borderId="51" xfId="0" applyNumberFormat="1" applyFont="1" applyFill="1" applyBorder="1" applyAlignment="1" applyProtection="1">
      <alignment horizontal="center" vertical="center"/>
    </xf>
    <xf numFmtId="187" fontId="2" fillId="4" borderId="2" xfId="0" applyNumberFormat="1" applyFont="1" applyFill="1" applyBorder="1" applyAlignment="1" applyProtection="1">
      <alignment vertical="center"/>
    </xf>
    <xf numFmtId="184" fontId="2" fillId="2" borderId="52" xfId="0" applyNumberFormat="1" applyFont="1" applyFill="1" applyBorder="1" applyAlignment="1" applyProtection="1">
      <alignment horizontal="center" vertical="center"/>
    </xf>
    <xf numFmtId="187" fontId="2" fillId="4" borderId="4" xfId="0" applyNumberFormat="1" applyFont="1" applyFill="1" applyBorder="1" applyAlignment="1" applyProtection="1">
      <alignment vertical="center"/>
    </xf>
    <xf numFmtId="184" fontId="2" fillId="2" borderId="53" xfId="0" applyNumberFormat="1" applyFont="1" applyFill="1" applyBorder="1" applyAlignment="1" applyProtection="1">
      <alignment horizontal="center" vertical="center"/>
    </xf>
    <xf numFmtId="187" fontId="2" fillId="4" borderId="6" xfId="0" applyNumberFormat="1" applyFont="1" applyFill="1" applyBorder="1" applyAlignment="1" applyProtection="1">
      <alignment vertical="center"/>
    </xf>
    <xf numFmtId="0" fontId="2" fillId="0" borderId="26" xfId="0" applyFont="1" applyBorder="1" applyAlignment="1" applyProtection="1">
      <alignment vertical="center"/>
    </xf>
    <xf numFmtId="0" fontId="2" fillId="2" borderId="54" xfId="0" applyFont="1" applyFill="1" applyBorder="1" applyAlignment="1" applyProtection="1">
      <alignment horizontal="center" vertical="center"/>
    </xf>
    <xf numFmtId="184" fontId="2" fillId="2" borderId="55" xfId="0" applyNumberFormat="1" applyFont="1" applyFill="1" applyBorder="1" applyAlignment="1" applyProtection="1">
      <alignment horizontal="center" vertical="center"/>
    </xf>
    <xf numFmtId="187" fontId="2" fillId="4" borderId="8" xfId="0" applyNumberFormat="1" applyFont="1" applyFill="1" applyBorder="1" applyAlignment="1" applyProtection="1">
      <alignment vertical="center"/>
    </xf>
    <xf numFmtId="0" fontId="2" fillId="0" borderId="25" xfId="0" applyFont="1" applyBorder="1" applyAlignment="1" applyProtection="1">
      <alignment vertical="center"/>
    </xf>
    <xf numFmtId="0" fontId="0" fillId="0" borderId="50" xfId="0" applyBorder="1" applyAlignment="1" applyProtection="1">
      <alignment horizontal="center" vertical="center"/>
    </xf>
    <xf numFmtId="0" fontId="0" fillId="0" borderId="0" xfId="0" applyBorder="1" applyAlignment="1" applyProtection="1">
      <alignment horizontal="center" vertical="center"/>
    </xf>
    <xf numFmtId="0" fontId="2" fillId="0" borderId="27" xfId="0" applyFont="1" applyBorder="1" applyAlignment="1" applyProtection="1">
      <alignment horizontal="center" vertical="center"/>
    </xf>
    <xf numFmtId="0" fontId="2" fillId="0" borderId="5" xfId="0" applyFont="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56" xfId="0" applyFont="1" applyFill="1" applyBorder="1" applyAlignment="1" applyProtection="1">
      <alignment horizontal="center" vertical="center" wrapText="1"/>
    </xf>
    <xf numFmtId="0" fontId="2" fillId="0" borderId="57" xfId="0" applyFont="1" applyFill="1" applyBorder="1" applyAlignment="1" applyProtection="1">
      <alignment horizontal="center" vertical="center"/>
      <protection locked="0"/>
    </xf>
    <xf numFmtId="184" fontId="2" fillId="0" borderId="0" xfId="0" applyNumberFormat="1" applyFont="1" applyAlignment="1" applyProtection="1">
      <alignment vertical="center"/>
    </xf>
    <xf numFmtId="0" fontId="11" fillId="5" borderId="30" xfId="0" applyFont="1" applyFill="1" applyBorder="1" applyAlignment="1" applyProtection="1">
      <alignment horizontal="center" vertical="center" wrapText="1"/>
    </xf>
    <xf numFmtId="0" fontId="11" fillId="5" borderId="48" xfId="0" applyFont="1" applyFill="1" applyBorder="1" applyAlignment="1" applyProtection="1">
      <alignment horizontal="center" vertical="center" wrapText="1"/>
    </xf>
    <xf numFmtId="0" fontId="11" fillId="5" borderId="29" xfId="0" applyFont="1" applyFill="1" applyBorder="1" applyAlignment="1" applyProtection="1">
      <alignment horizontal="center" vertical="center" wrapText="1"/>
    </xf>
    <xf numFmtId="0" fontId="2" fillId="0" borderId="27" xfId="0" applyFont="1" applyFill="1" applyBorder="1" applyAlignment="1" applyProtection="1">
      <alignment horizontal="center" vertical="center" wrapText="1"/>
    </xf>
    <xf numFmtId="0" fontId="0" fillId="0" borderId="27" xfId="0" applyBorder="1" applyAlignment="1" applyProtection="1">
      <alignment horizontal="center" vertical="center" wrapText="1"/>
    </xf>
    <xf numFmtId="0" fontId="2" fillId="0" borderId="27" xfId="0" applyFont="1" applyFill="1" applyBorder="1" applyAlignment="1" applyProtection="1">
      <alignment vertical="center" wrapText="1"/>
    </xf>
    <xf numFmtId="0" fontId="0" fillId="0" borderId="27" xfId="0" applyBorder="1" applyAlignment="1" applyProtection="1">
      <alignment vertical="center" wrapText="1"/>
    </xf>
    <xf numFmtId="0" fontId="11" fillId="6" borderId="30" xfId="0" applyFont="1" applyFill="1" applyBorder="1" applyAlignment="1" applyProtection="1">
      <alignment horizontal="center" vertical="center"/>
    </xf>
    <xf numFmtId="0" fontId="11" fillId="6" borderId="48" xfId="0" applyFont="1" applyFill="1" applyBorder="1" applyAlignment="1" applyProtection="1">
      <alignment horizontal="center" vertical="center"/>
    </xf>
    <xf numFmtId="0" fontId="11" fillId="6" borderId="29"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0" fillId="0" borderId="23" xfId="0" applyBorder="1" applyAlignment="1" applyProtection="1">
      <alignment horizontal="center" vertical="center"/>
    </xf>
    <xf numFmtId="0" fontId="2" fillId="2" borderId="66" xfId="0" applyFont="1" applyFill="1" applyBorder="1" applyAlignment="1" applyProtection="1">
      <alignment horizontal="center" vertical="center" wrapText="1"/>
    </xf>
    <xf numFmtId="0" fontId="0" fillId="0" borderId="24" xfId="0" applyBorder="1" applyAlignment="1" applyProtection="1">
      <alignment horizontal="center" vertical="center"/>
    </xf>
    <xf numFmtId="0" fontId="2" fillId="2" borderId="22" xfId="0" applyFont="1" applyFill="1" applyBorder="1" applyAlignment="1" applyProtection="1">
      <alignment horizontal="center" vertical="center" wrapText="1"/>
    </xf>
    <xf numFmtId="0" fontId="0" fillId="2" borderId="27" xfId="0" applyFill="1" applyBorder="1" applyAlignment="1" applyProtection="1">
      <alignment horizontal="center" vertical="center" wrapText="1"/>
    </xf>
    <xf numFmtId="0" fontId="2" fillId="2" borderId="27" xfId="0" applyFont="1" applyFill="1" applyBorder="1" applyAlignment="1" applyProtection="1">
      <alignment horizontal="center" vertical="center" wrapText="1"/>
    </xf>
    <xf numFmtId="0" fontId="0" fillId="2" borderId="28" xfId="0" applyFill="1" applyBorder="1" applyAlignment="1" applyProtection="1">
      <alignment horizontal="center" vertical="center" wrapText="1"/>
    </xf>
    <xf numFmtId="0" fontId="2" fillId="2" borderId="67" xfId="0" applyFont="1" applyFill="1" applyBorder="1" applyAlignment="1" applyProtection="1">
      <alignment horizontal="center" vertical="center"/>
    </xf>
    <xf numFmtId="0" fontId="0" fillId="0" borderId="62" xfId="0" applyBorder="1" applyAlignment="1" applyProtection="1">
      <alignment horizontal="center" vertical="center"/>
    </xf>
    <xf numFmtId="0" fontId="2" fillId="2" borderId="61" xfId="0" applyFont="1" applyFill="1" applyBorder="1" applyAlignment="1" applyProtection="1">
      <alignment horizontal="center" vertical="center"/>
    </xf>
    <xf numFmtId="0" fontId="0" fillId="0" borderId="63" xfId="0" applyBorder="1" applyAlignment="1" applyProtection="1">
      <alignment horizontal="center" vertical="center"/>
    </xf>
    <xf numFmtId="0" fontId="2" fillId="0" borderId="68" xfId="0" applyFont="1" applyBorder="1" applyAlignment="1" applyProtection="1">
      <alignment horizontal="right" vertical="center"/>
    </xf>
    <xf numFmtId="0" fontId="0" fillId="0" borderId="68" xfId="0" applyBorder="1" applyAlignment="1" applyProtection="1">
      <alignment horizontal="right" vertical="center"/>
    </xf>
    <xf numFmtId="0" fontId="2" fillId="2" borderId="61" xfId="0" applyFont="1" applyFill="1" applyBorder="1" applyAlignment="1" applyProtection="1">
      <alignment horizontal="center" vertical="center" wrapText="1"/>
    </xf>
    <xf numFmtId="0" fontId="2" fillId="2" borderId="62" xfId="0" applyFont="1" applyFill="1" applyBorder="1" applyAlignment="1" applyProtection="1">
      <alignment horizontal="center" vertical="center" wrapText="1"/>
    </xf>
    <xf numFmtId="0" fontId="0" fillId="2" borderId="62" xfId="0" applyFill="1" applyBorder="1" applyAlignment="1" applyProtection="1">
      <alignment horizontal="center" vertical="center" wrapText="1"/>
    </xf>
    <xf numFmtId="0" fontId="0" fillId="2" borderId="63" xfId="0" applyFill="1" applyBorder="1" applyAlignment="1" applyProtection="1">
      <alignment horizontal="center" vertical="center" wrapText="1"/>
    </xf>
    <xf numFmtId="0" fontId="2" fillId="2" borderId="49" xfId="0" applyFont="1" applyFill="1" applyBorder="1" applyAlignment="1" applyProtection="1">
      <alignment horizontal="center" vertical="center"/>
    </xf>
    <xf numFmtId="0" fontId="0" fillId="0" borderId="40" xfId="0" applyBorder="1" applyAlignment="1" applyProtection="1">
      <alignment horizontal="center" vertical="center"/>
    </xf>
    <xf numFmtId="0" fontId="0" fillId="0" borderId="25" xfId="0" applyBorder="1" applyAlignment="1" applyProtection="1">
      <alignment horizontal="center" vertical="center"/>
    </xf>
    <xf numFmtId="0" fontId="2" fillId="2" borderId="24" xfId="0" applyFont="1" applyFill="1" applyBorder="1" applyAlignment="1" applyProtection="1">
      <alignment horizontal="center" vertical="center" wrapText="1"/>
    </xf>
    <xf numFmtId="0" fontId="0" fillId="2" borderId="24" xfId="0" applyFill="1" applyBorder="1" applyAlignment="1" applyProtection="1">
      <alignment horizontal="center" vertical="center" wrapText="1"/>
    </xf>
    <xf numFmtId="0" fontId="2" fillId="2" borderId="28" xfId="0" applyFont="1" applyFill="1" applyBorder="1" applyAlignment="1" applyProtection="1">
      <alignment horizontal="center" vertical="center" wrapText="1"/>
    </xf>
    <xf numFmtId="0" fontId="2" fillId="2" borderId="58" xfId="0" applyFont="1" applyFill="1" applyBorder="1" applyAlignment="1" applyProtection="1">
      <alignment horizontal="center" vertical="center" wrapText="1"/>
    </xf>
    <xf numFmtId="0" fontId="0" fillId="2" borderId="59" xfId="0" applyFill="1" applyBorder="1" applyAlignment="1" applyProtection="1">
      <alignment horizontal="center" vertical="center" wrapText="1"/>
    </xf>
    <xf numFmtId="0" fontId="0" fillId="2" borderId="60" xfId="0" applyFill="1" applyBorder="1" applyAlignment="1" applyProtection="1">
      <alignment horizontal="center" vertical="center" wrapText="1"/>
    </xf>
    <xf numFmtId="0" fontId="2" fillId="2" borderId="59" xfId="0" applyFont="1" applyFill="1" applyBorder="1" applyAlignment="1" applyProtection="1">
      <alignment horizontal="center" vertical="center" wrapText="1"/>
    </xf>
    <xf numFmtId="0" fontId="2" fillId="2" borderId="60"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wrapText="1"/>
    </xf>
    <xf numFmtId="0" fontId="0" fillId="2" borderId="64" xfId="0" applyFill="1" applyBorder="1" applyAlignment="1" applyProtection="1">
      <alignment horizontal="center" vertical="center" wrapText="1"/>
    </xf>
    <xf numFmtId="0" fontId="0" fillId="2" borderId="62" xfId="0" applyFill="1" applyBorder="1" applyAlignment="1" applyProtection="1">
      <alignment horizontal="center" vertical="center"/>
    </xf>
    <xf numFmtId="0" fontId="0" fillId="2" borderId="63" xfId="0" applyFill="1" applyBorder="1" applyAlignment="1" applyProtection="1">
      <alignment horizontal="center" vertical="center"/>
    </xf>
    <xf numFmtId="0" fontId="2" fillId="2" borderId="63" xfId="0" applyFont="1" applyFill="1" applyBorder="1" applyAlignment="1" applyProtection="1">
      <alignment horizontal="center" vertical="center" wrapText="1"/>
    </xf>
    <xf numFmtId="0" fontId="2" fillId="2" borderId="65" xfId="0" applyFont="1" applyFill="1" applyBorder="1" applyAlignment="1" applyProtection="1">
      <alignment horizontal="center" vertical="center" wrapText="1"/>
    </xf>
    <xf numFmtId="0" fontId="2" fillId="2" borderId="63" xfId="0" applyFont="1" applyFill="1" applyBorder="1" applyAlignment="1" applyProtection="1">
      <alignment horizontal="center" vertical="center"/>
    </xf>
    <xf numFmtId="0" fontId="2"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27" xfId="0" applyFont="1" applyBorder="1" applyAlignment="1" applyProtection="1">
      <alignment vertical="center" wrapText="1"/>
    </xf>
    <xf numFmtId="0" fontId="2" fillId="0" borderId="16" xfId="0" applyFont="1" applyBorder="1" applyAlignment="1" applyProtection="1">
      <alignment vertical="center" wrapText="1"/>
    </xf>
    <xf numFmtId="0" fontId="0" fillId="0" borderId="16" xfId="0" applyBorder="1" applyAlignment="1" applyProtection="1">
      <alignment vertical="center" wrapText="1"/>
    </xf>
    <xf numFmtId="0" fontId="2" fillId="0" borderId="19" xfId="0" applyFont="1" applyBorder="1" applyAlignment="1" applyProtection="1">
      <alignment vertical="center" wrapText="1"/>
    </xf>
    <xf numFmtId="0" fontId="0" fillId="0" borderId="19" xfId="0" applyBorder="1" applyAlignment="1" applyProtection="1">
      <alignment vertical="center" wrapText="1"/>
    </xf>
    <xf numFmtId="0" fontId="2" fillId="0" borderId="50" xfId="0" applyFont="1" applyBorder="1" applyAlignment="1" applyProtection="1">
      <alignment vertical="center" wrapText="1"/>
    </xf>
    <xf numFmtId="0" fontId="0" fillId="0" borderId="0" xfId="0" applyBorder="1" applyAlignment="1" applyProtection="1">
      <alignment vertical="center" wrapText="1"/>
    </xf>
    <xf numFmtId="0" fontId="0" fillId="0" borderId="20" xfId="0" applyBorder="1" applyAlignment="1" applyProtection="1">
      <alignment vertical="center" wrapText="1"/>
    </xf>
    <xf numFmtId="0" fontId="2" fillId="0" borderId="49" xfId="0" applyFont="1" applyBorder="1" applyAlignment="1" applyProtection="1">
      <alignment vertical="center" wrapText="1"/>
    </xf>
    <xf numFmtId="0" fontId="0" fillId="0" borderId="40" xfId="0" applyBorder="1" applyAlignment="1" applyProtection="1">
      <alignment vertical="center" wrapText="1"/>
    </xf>
    <xf numFmtId="0" fontId="0" fillId="0" borderId="25" xfId="0" applyBorder="1" applyAlignment="1" applyProtection="1">
      <alignment vertical="center" wrapText="1"/>
    </xf>
    <xf numFmtId="0" fontId="2" fillId="0" borderId="30" xfId="0" applyFont="1" applyBorder="1" applyAlignment="1" applyProtection="1">
      <alignment vertical="center" wrapText="1"/>
    </xf>
    <xf numFmtId="0" fontId="0" fillId="0" borderId="48" xfId="0" applyBorder="1" applyAlignment="1" applyProtection="1">
      <alignment vertical="center" wrapText="1"/>
    </xf>
    <xf numFmtId="0" fontId="0" fillId="0" borderId="29"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47" xfId="0" applyFont="1" applyBorder="1" applyAlignment="1" applyProtection="1">
      <alignment vertical="center" wrapText="1"/>
    </xf>
    <xf numFmtId="0" fontId="0" fillId="0" borderId="56" xfId="0" applyBorder="1" applyAlignment="1" applyProtection="1">
      <alignment vertical="center" wrapText="1"/>
    </xf>
    <xf numFmtId="0" fontId="0" fillId="0" borderId="15" xfId="0" applyBorder="1" applyAlignment="1" applyProtection="1">
      <alignment vertical="center" wrapText="1"/>
    </xf>
    <xf numFmtId="0" fontId="11" fillId="6" borderId="30" xfId="0" applyFont="1" applyFill="1" applyBorder="1" applyAlignment="1" applyProtection="1">
      <alignment horizontal="center" vertical="center" wrapText="1"/>
    </xf>
    <xf numFmtId="0" fontId="11" fillId="6" borderId="48" xfId="0" applyFont="1" applyFill="1" applyBorder="1" applyAlignment="1" applyProtection="1">
      <alignment horizontal="center" vertical="center" wrapText="1"/>
    </xf>
    <xf numFmtId="0" fontId="11" fillId="6" borderId="29" xfId="0" applyFont="1" applyFill="1" applyBorder="1" applyAlignment="1" applyProtection="1">
      <alignment horizontal="center" vertical="center" wrapText="1"/>
    </xf>
    <xf numFmtId="0" fontId="2" fillId="0" borderId="30" xfId="0" applyFont="1" applyBorder="1" applyAlignment="1" applyProtection="1">
      <alignment horizontal="center" vertical="center" wrapText="1"/>
    </xf>
    <xf numFmtId="0" fontId="0" fillId="0" borderId="29" xfId="0" applyBorder="1" applyAlignment="1" applyProtection="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8"/>
  <sheetViews>
    <sheetView showGridLines="0" tabSelected="1" workbookViewId="0">
      <selection activeCell="J9" sqref="J9"/>
    </sheetView>
  </sheetViews>
  <sheetFormatPr defaultRowHeight="13.5" x14ac:dyDescent="0.15"/>
  <cols>
    <col min="1" max="1" width="3.625" style="25" customWidth="1"/>
    <col min="2" max="2" width="4.625" style="25" customWidth="1"/>
    <col min="3" max="3" width="3.625" style="25" customWidth="1"/>
    <col min="4" max="4" width="12.625" style="25" customWidth="1"/>
    <col min="5" max="5" width="14.625" style="25" customWidth="1"/>
    <col min="6" max="6" width="51.625" style="25" customWidth="1"/>
    <col min="7" max="7" width="3.625" style="25" customWidth="1"/>
    <col min="8" max="8" width="4.625" style="25" customWidth="1"/>
    <col min="9" max="9" width="3.625" style="25" customWidth="1"/>
    <col min="10" max="16384" width="9" style="25"/>
  </cols>
  <sheetData>
    <row r="1" spans="2:8" ht="15" customHeight="1" x14ac:dyDescent="0.15">
      <c r="H1" s="182"/>
    </row>
    <row r="2" spans="2:8" ht="15" customHeight="1" x14ac:dyDescent="0.15">
      <c r="B2" s="183"/>
      <c r="C2" s="184"/>
      <c r="D2" s="184"/>
      <c r="E2" s="184"/>
      <c r="F2" s="184"/>
      <c r="G2" s="185"/>
      <c r="H2" s="186"/>
    </row>
    <row r="3" spans="2:8" ht="15" customHeight="1" x14ac:dyDescent="0.15">
      <c r="B3" s="187"/>
      <c r="C3" s="188"/>
      <c r="D3" s="153"/>
      <c r="E3" s="153"/>
      <c r="F3" s="189">
        <v>2023.9</v>
      </c>
      <c r="G3" s="189"/>
      <c r="H3" s="190"/>
    </row>
    <row r="4" spans="2:8" ht="30" customHeight="1" x14ac:dyDescent="0.15">
      <c r="B4" s="187"/>
      <c r="C4" s="188"/>
      <c r="D4" s="228" t="s">
        <v>177</v>
      </c>
      <c r="E4" s="229"/>
      <c r="F4" s="230"/>
      <c r="G4" s="189"/>
      <c r="H4" s="187"/>
    </row>
    <row r="5" spans="2:8" ht="15" customHeight="1" x14ac:dyDescent="0.15">
      <c r="B5" s="187"/>
      <c r="C5" s="188"/>
      <c r="D5" s="153"/>
      <c r="E5" s="153"/>
      <c r="F5" s="153"/>
      <c r="G5" s="153"/>
      <c r="H5" s="187"/>
    </row>
    <row r="6" spans="2:8" ht="15" customHeight="1" x14ac:dyDescent="0.15">
      <c r="B6" s="187"/>
      <c r="C6" s="188"/>
      <c r="D6" s="231" t="s">
        <v>63</v>
      </c>
      <c r="E6" s="232"/>
      <c r="F6" s="191" t="s">
        <v>166</v>
      </c>
      <c r="G6" s="188"/>
      <c r="H6" s="187"/>
    </row>
    <row r="7" spans="2:8" ht="45" customHeight="1" x14ac:dyDescent="0.15">
      <c r="B7" s="187"/>
      <c r="C7" s="188"/>
      <c r="D7" s="233" t="s">
        <v>121</v>
      </c>
      <c r="E7" s="234"/>
      <c r="F7" s="192" t="s">
        <v>168</v>
      </c>
      <c r="G7" s="188"/>
      <c r="H7" s="187"/>
    </row>
    <row r="8" spans="2:8" ht="45" customHeight="1" x14ac:dyDescent="0.15">
      <c r="B8" s="187"/>
      <c r="C8" s="188"/>
      <c r="D8" s="233" t="s">
        <v>112</v>
      </c>
      <c r="E8" s="234"/>
      <c r="F8" s="192" t="s">
        <v>178</v>
      </c>
      <c r="G8" s="188"/>
      <c r="H8" s="187"/>
    </row>
    <row r="9" spans="2:8" ht="45" customHeight="1" x14ac:dyDescent="0.15">
      <c r="B9" s="187"/>
      <c r="C9" s="188"/>
      <c r="D9" s="233" t="s">
        <v>158</v>
      </c>
      <c r="E9" s="234"/>
      <c r="F9" s="192" t="s">
        <v>199</v>
      </c>
      <c r="G9" s="188"/>
      <c r="H9" s="187"/>
    </row>
    <row r="10" spans="2:8" ht="15" customHeight="1" x14ac:dyDescent="0.15">
      <c r="B10" s="187"/>
      <c r="C10" s="188"/>
      <c r="D10" s="188"/>
      <c r="E10" s="188"/>
      <c r="F10" s="188"/>
      <c r="G10" s="188"/>
      <c r="H10" s="187"/>
    </row>
    <row r="11" spans="2:8" ht="15" customHeight="1" x14ac:dyDescent="0.15">
      <c r="B11" s="187"/>
      <c r="C11" s="188"/>
      <c r="D11" s="188"/>
      <c r="E11" s="188"/>
      <c r="F11" s="188" t="s">
        <v>111</v>
      </c>
      <c r="G11" s="188"/>
      <c r="H11" s="187"/>
    </row>
    <row r="12" spans="2:8" ht="15" customHeight="1" x14ac:dyDescent="0.15">
      <c r="B12" s="187"/>
      <c r="C12" s="188"/>
      <c r="D12" s="153"/>
      <c r="E12" s="153"/>
      <c r="F12" s="153" t="s">
        <v>169</v>
      </c>
      <c r="G12" s="153"/>
      <c r="H12" s="187"/>
    </row>
    <row r="13" spans="2:8" ht="15" customHeight="1" x14ac:dyDescent="0.15">
      <c r="B13" s="187"/>
      <c r="C13" s="188"/>
      <c r="D13" s="153"/>
      <c r="E13" s="153"/>
      <c r="F13" s="153"/>
      <c r="G13" s="153"/>
      <c r="H13" s="187"/>
    </row>
    <row r="14" spans="2:8" ht="15" customHeight="1" x14ac:dyDescent="0.15">
      <c r="B14" s="187"/>
      <c r="C14" s="188"/>
      <c r="D14" s="153"/>
      <c r="E14" s="153" t="s">
        <v>191</v>
      </c>
      <c r="F14" s="153"/>
      <c r="G14" s="153"/>
      <c r="H14" s="187"/>
    </row>
    <row r="15" spans="2:8" ht="15" customHeight="1" x14ac:dyDescent="0.15">
      <c r="B15" s="187"/>
      <c r="C15" s="188"/>
      <c r="D15" s="153"/>
      <c r="E15" s="153" t="s">
        <v>113</v>
      </c>
      <c r="F15" s="153"/>
      <c r="G15" s="153"/>
      <c r="H15" s="187"/>
    </row>
    <row r="16" spans="2:8" ht="15" customHeight="1" x14ac:dyDescent="0.15">
      <c r="B16" s="187"/>
      <c r="C16" s="188"/>
      <c r="D16" s="153"/>
      <c r="E16" s="153" t="s">
        <v>114</v>
      </c>
      <c r="F16" s="153"/>
      <c r="G16" s="153"/>
      <c r="H16" s="187"/>
    </row>
    <row r="17" spans="2:8" ht="15" customHeight="1" x14ac:dyDescent="0.15">
      <c r="B17" s="187"/>
      <c r="C17" s="188"/>
      <c r="D17" s="153"/>
      <c r="E17" s="153"/>
      <c r="F17" s="153"/>
      <c r="G17" s="153"/>
      <c r="H17" s="187"/>
    </row>
    <row r="18" spans="2:8" ht="15" customHeight="1" x14ac:dyDescent="0.15">
      <c r="B18" s="193"/>
      <c r="C18" s="184"/>
      <c r="D18" s="184"/>
      <c r="E18" s="184"/>
      <c r="F18" s="184"/>
      <c r="G18" s="184"/>
      <c r="H18" s="194"/>
    </row>
  </sheetData>
  <sheetProtection password="83CD" sheet="1"/>
  <mergeCells count="5">
    <mergeCell ref="D4:F4"/>
    <mergeCell ref="D6:E6"/>
    <mergeCell ref="D7:E7"/>
    <mergeCell ref="D8:E8"/>
    <mergeCell ref="D9:E9"/>
  </mergeCells>
  <phoneticPr fontId="1"/>
  <pageMargins left="0.74803149606299213" right="0.74803149606299213" top="0.98425196850393704" bottom="0.98425196850393704" header="0.51181102362204722" footer="0.51181102362204722"/>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4"/>
  <sheetViews>
    <sheetView showGridLines="0" workbookViewId="0">
      <selection activeCell="M2" sqref="M2"/>
    </sheetView>
  </sheetViews>
  <sheetFormatPr defaultRowHeight="13.5" x14ac:dyDescent="0.15"/>
  <cols>
    <col min="1" max="1" width="4.625" style="25" customWidth="1"/>
    <col min="2" max="2" width="7.625" style="25" customWidth="1"/>
    <col min="3" max="14" width="9.625" style="25" customWidth="1"/>
    <col min="15" max="16" width="8.625" style="25" customWidth="1"/>
    <col min="17" max="22" width="9.625" style="25" customWidth="1"/>
    <col min="23" max="23" width="10.625" style="25" customWidth="1"/>
    <col min="24" max="24" width="9.625" style="25" customWidth="1"/>
    <col min="25" max="25" width="10.625" style="25" customWidth="1"/>
    <col min="26" max="26" width="9.625" style="25" customWidth="1"/>
    <col min="27" max="32" width="10.625" style="25" customWidth="1"/>
    <col min="33" max="33" width="6.625" style="25" customWidth="1"/>
    <col min="34" max="41" width="10.625" style="25" customWidth="1"/>
    <col min="42" max="47" width="9.625" style="25" customWidth="1"/>
    <col min="48" max="16384" width="9" style="25"/>
  </cols>
  <sheetData>
    <row r="1" spans="1:47" ht="30" customHeight="1" x14ac:dyDescent="0.15">
      <c r="A1" s="235" t="s">
        <v>121</v>
      </c>
      <c r="B1" s="236"/>
      <c r="C1" s="236"/>
      <c r="D1" s="236"/>
      <c r="E1" s="236"/>
      <c r="F1" s="236"/>
      <c r="G1" s="236"/>
      <c r="H1" s="236"/>
      <c r="I1" s="236"/>
      <c r="J1" s="236"/>
      <c r="K1" s="236"/>
      <c r="L1" s="236"/>
      <c r="M1" s="237"/>
    </row>
    <row r="2" spans="1:47" ht="15" customHeight="1" x14ac:dyDescent="0.15"/>
    <row r="3" spans="1:47" ht="15" customHeight="1" thickBot="1" x14ac:dyDescent="0.2">
      <c r="A3" s="25" t="s">
        <v>35</v>
      </c>
      <c r="G3" s="25" t="s">
        <v>26</v>
      </c>
      <c r="O3" s="25" t="s">
        <v>117</v>
      </c>
      <c r="T3" s="25" t="s">
        <v>27</v>
      </c>
      <c r="X3" s="25" t="s">
        <v>118</v>
      </c>
      <c r="AB3" s="25" t="s">
        <v>119</v>
      </c>
      <c r="AH3" s="25" t="s">
        <v>120</v>
      </c>
    </row>
    <row r="4" spans="1:47" ht="14.45" customHeight="1" thickTop="1" x14ac:dyDescent="0.15">
      <c r="A4" s="26"/>
      <c r="B4" s="253" t="s">
        <v>36</v>
      </c>
      <c r="C4" s="270"/>
      <c r="D4" s="270"/>
      <c r="E4" s="270"/>
      <c r="F4" s="271"/>
      <c r="G4" s="252" t="s">
        <v>37</v>
      </c>
      <c r="H4" s="253"/>
      <c r="I4" s="253"/>
      <c r="J4" s="253"/>
      <c r="K4" s="253"/>
      <c r="L4" s="272"/>
      <c r="M4" s="27"/>
      <c r="N4" s="27"/>
      <c r="O4" s="262" t="s">
        <v>18</v>
      </c>
      <c r="P4" s="265"/>
      <c r="Q4" s="273" t="s">
        <v>20</v>
      </c>
      <c r="R4" s="265"/>
      <c r="S4" s="266"/>
      <c r="T4" s="262" t="s">
        <v>21</v>
      </c>
      <c r="U4" s="263"/>
      <c r="V4" s="263"/>
      <c r="W4" s="264"/>
      <c r="X4" s="262" t="s">
        <v>100</v>
      </c>
      <c r="Y4" s="265"/>
      <c r="Z4" s="265"/>
      <c r="AA4" s="266"/>
      <c r="AB4" s="252" t="s">
        <v>24</v>
      </c>
      <c r="AC4" s="254"/>
      <c r="AD4" s="254"/>
      <c r="AE4" s="254"/>
      <c r="AF4" s="255"/>
      <c r="AH4" s="252" t="s">
        <v>29</v>
      </c>
      <c r="AI4" s="253"/>
      <c r="AJ4" s="253"/>
      <c r="AK4" s="253"/>
      <c r="AL4" s="253"/>
      <c r="AM4" s="253"/>
      <c r="AN4" s="254"/>
      <c r="AO4" s="255"/>
      <c r="AP4" s="252" t="s">
        <v>30</v>
      </c>
      <c r="AQ4" s="253"/>
      <c r="AR4" s="254"/>
      <c r="AS4" s="254"/>
      <c r="AT4" s="254"/>
      <c r="AU4" s="255"/>
    </row>
    <row r="5" spans="1:47" ht="39.950000000000003" customHeight="1" x14ac:dyDescent="0.15">
      <c r="A5" s="28" t="s">
        <v>13</v>
      </c>
      <c r="B5" s="29" t="s">
        <v>17</v>
      </c>
      <c r="C5" s="30" t="s">
        <v>11</v>
      </c>
      <c r="D5" s="30" t="s">
        <v>1</v>
      </c>
      <c r="E5" s="31" t="s">
        <v>97</v>
      </c>
      <c r="F5" s="32" t="s">
        <v>98</v>
      </c>
      <c r="G5" s="33" t="s">
        <v>17</v>
      </c>
      <c r="H5" s="34" t="s">
        <v>11</v>
      </c>
      <c r="I5" s="34" t="s">
        <v>1</v>
      </c>
      <c r="J5" s="34" t="s">
        <v>9</v>
      </c>
      <c r="K5" s="34" t="s">
        <v>4</v>
      </c>
      <c r="L5" s="35" t="s">
        <v>5</v>
      </c>
      <c r="M5" s="36"/>
      <c r="N5" s="36"/>
      <c r="O5" s="28" t="s">
        <v>22</v>
      </c>
      <c r="P5" s="37" t="s">
        <v>23</v>
      </c>
      <c r="Q5" s="38" t="s">
        <v>19</v>
      </c>
      <c r="R5" s="37" t="s">
        <v>28</v>
      </c>
      <c r="S5" s="39" t="s">
        <v>99</v>
      </c>
      <c r="T5" s="28" t="s">
        <v>3</v>
      </c>
      <c r="U5" s="37" t="s">
        <v>4</v>
      </c>
      <c r="V5" s="244" t="s">
        <v>5</v>
      </c>
      <c r="W5" s="261"/>
      <c r="X5" s="242" t="s">
        <v>180</v>
      </c>
      <c r="Y5" s="244"/>
      <c r="Z5" s="244" t="s">
        <v>181</v>
      </c>
      <c r="AA5" s="261"/>
      <c r="AB5" s="40" t="s">
        <v>6</v>
      </c>
      <c r="AC5" s="267" t="s">
        <v>103</v>
      </c>
      <c r="AD5" s="268"/>
      <c r="AE5" s="267" t="s">
        <v>104</v>
      </c>
      <c r="AF5" s="269"/>
      <c r="AH5" s="41" t="s">
        <v>3</v>
      </c>
      <c r="AI5" s="42" t="s">
        <v>99</v>
      </c>
      <c r="AJ5" s="259" t="s">
        <v>6</v>
      </c>
      <c r="AK5" s="260"/>
      <c r="AL5" s="259" t="s">
        <v>103</v>
      </c>
      <c r="AM5" s="259"/>
      <c r="AN5" s="244" t="s">
        <v>104</v>
      </c>
      <c r="AO5" s="261"/>
      <c r="AP5" s="242" t="s">
        <v>6</v>
      </c>
      <c r="AQ5" s="243"/>
      <c r="AR5" s="244" t="s">
        <v>103</v>
      </c>
      <c r="AS5" s="243"/>
      <c r="AT5" s="244" t="s">
        <v>104</v>
      </c>
      <c r="AU5" s="245"/>
    </row>
    <row r="6" spans="1:47" ht="14.45" customHeight="1" x14ac:dyDescent="0.15">
      <c r="A6" s="43"/>
      <c r="B6" s="44" t="s">
        <v>10</v>
      </c>
      <c r="C6" s="42" t="s">
        <v>12</v>
      </c>
      <c r="D6" s="42" t="s">
        <v>12</v>
      </c>
      <c r="E6" s="42" t="s">
        <v>12</v>
      </c>
      <c r="F6" s="45" t="s">
        <v>12</v>
      </c>
      <c r="G6" s="46" t="s">
        <v>10</v>
      </c>
      <c r="H6" s="47" t="s">
        <v>12</v>
      </c>
      <c r="I6" s="47" t="s">
        <v>12</v>
      </c>
      <c r="J6" s="48" t="s">
        <v>39</v>
      </c>
      <c r="K6" s="48" t="s">
        <v>126</v>
      </c>
      <c r="L6" s="49" t="s">
        <v>128</v>
      </c>
      <c r="M6" s="36"/>
      <c r="N6" s="36"/>
      <c r="O6" s="50" t="s">
        <v>40</v>
      </c>
      <c r="P6" s="51" t="s">
        <v>41</v>
      </c>
      <c r="Q6" s="52"/>
      <c r="R6" s="51" t="s">
        <v>42</v>
      </c>
      <c r="S6" s="53" t="s">
        <v>43</v>
      </c>
      <c r="T6" s="54" t="s">
        <v>44</v>
      </c>
      <c r="U6" s="48" t="s">
        <v>45</v>
      </c>
      <c r="V6" s="48" t="s">
        <v>46</v>
      </c>
      <c r="W6" s="55" t="s">
        <v>47</v>
      </c>
      <c r="X6" s="54" t="s">
        <v>48</v>
      </c>
      <c r="Y6" s="56" t="s">
        <v>47</v>
      </c>
      <c r="Z6" s="57" t="s">
        <v>49</v>
      </c>
      <c r="AA6" s="55" t="s">
        <v>47</v>
      </c>
      <c r="AB6" s="58" t="s">
        <v>60</v>
      </c>
      <c r="AC6" s="59" t="s">
        <v>56</v>
      </c>
      <c r="AD6" s="59" t="s">
        <v>62</v>
      </c>
      <c r="AE6" s="60" t="s">
        <v>57</v>
      </c>
      <c r="AF6" s="61" t="s">
        <v>61</v>
      </c>
      <c r="AH6" s="62" t="s">
        <v>50</v>
      </c>
      <c r="AI6" s="63" t="s">
        <v>51</v>
      </c>
      <c r="AJ6" s="64"/>
      <c r="AK6" s="65" t="s">
        <v>52</v>
      </c>
      <c r="AL6" s="64"/>
      <c r="AM6" s="65" t="s">
        <v>54</v>
      </c>
      <c r="AN6" s="64"/>
      <c r="AO6" s="66" t="s">
        <v>53</v>
      </c>
      <c r="AP6" s="67" t="s">
        <v>31</v>
      </c>
      <c r="AQ6" s="68" t="s">
        <v>32</v>
      </c>
      <c r="AR6" s="68" t="s">
        <v>31</v>
      </c>
      <c r="AS6" s="68" t="s">
        <v>32</v>
      </c>
      <c r="AT6" s="68" t="s">
        <v>31</v>
      </c>
      <c r="AU6" s="69" t="s">
        <v>32</v>
      </c>
    </row>
    <row r="7" spans="1:47" ht="14.45" customHeight="1" x14ac:dyDescent="0.15">
      <c r="A7" s="70" t="s">
        <v>2</v>
      </c>
      <c r="B7" s="71" t="s">
        <v>65</v>
      </c>
      <c r="C7" s="9">
        <v>53256</v>
      </c>
      <c r="D7" s="9">
        <v>29</v>
      </c>
      <c r="E7" s="9">
        <v>53256</v>
      </c>
      <c r="F7" s="10">
        <v>0</v>
      </c>
      <c r="G7" s="21" t="s">
        <v>64</v>
      </c>
      <c r="H7" s="1">
        <v>2131000</v>
      </c>
      <c r="I7" s="1">
        <v>995</v>
      </c>
      <c r="J7" s="17">
        <v>0</v>
      </c>
      <c r="K7" s="1">
        <v>100000</v>
      </c>
      <c r="L7" s="2">
        <v>8105352</v>
      </c>
      <c r="M7" s="74"/>
      <c r="N7" s="74"/>
      <c r="O7" s="75">
        <f>IF(K7&lt;0.5,0.5,((L7-L8)-5*K8)/5/(K7-K8))</f>
        <v>0.16244897959183671</v>
      </c>
      <c r="P7" s="76">
        <f>IF(H7&lt;0.5,1,(I7/H7)/((K7-K8)/(L7-L8)))</f>
        <v>0.95093638130991476</v>
      </c>
      <c r="Q7" s="77">
        <f>IF(C7&lt;0.5,0,D7/C7)</f>
        <v>5.4453958239447198E-4</v>
      </c>
      <c r="R7" s="78">
        <f>IF(P7=0,Q7,Q7/P7)</f>
        <v>5.7263513427088439E-4</v>
      </c>
      <c r="S7" s="79">
        <f>IF(E7&lt;0.5,0,F7/E7)</f>
        <v>0</v>
      </c>
      <c r="T7" s="80">
        <f>5*R7/(1+5*(1-O7)*R7)</f>
        <v>2.856326042392692E-3</v>
      </c>
      <c r="U7" s="81">
        <v>100000</v>
      </c>
      <c r="V7" s="81">
        <f>5*U7*((1-T7)+O7*T7)</f>
        <v>498803.84060428781</v>
      </c>
      <c r="W7" s="82">
        <f>SUM(V7:V$24)</f>
        <v>8008049.5134816477</v>
      </c>
      <c r="X7" s="83">
        <f t="shared" ref="X7:X42" si="0">V7*(1-S7)</f>
        <v>498803.84060428781</v>
      </c>
      <c r="Y7" s="81">
        <f>SUM(X7:X$24)</f>
        <v>7869153.8467652909</v>
      </c>
      <c r="Z7" s="81">
        <f t="shared" ref="Z7:Z42" si="1">V7*S7</f>
        <v>0</v>
      </c>
      <c r="AA7" s="82">
        <f>SUM(Z7:Z$24)</f>
        <v>138895.66671635563</v>
      </c>
      <c r="AB7" s="75">
        <f t="shared" ref="AB7:AB42" si="2">W7/U7</f>
        <v>80.080495134816474</v>
      </c>
      <c r="AC7" s="76">
        <f t="shared" ref="AC7:AC42" si="3">Y7/U7</f>
        <v>78.691538467652904</v>
      </c>
      <c r="AD7" s="84">
        <f>AC7/AB7*100</f>
        <v>98.265549351530296</v>
      </c>
      <c r="AE7" s="76">
        <f t="shared" ref="AE7:AE42" si="4">AA7/U7</f>
        <v>1.3889566671635563</v>
      </c>
      <c r="AF7" s="85">
        <f>AE7/AB7*100</f>
        <v>1.7344506484696816</v>
      </c>
      <c r="AH7" s="86">
        <f>IF(D7=0,0,T7*T7*(1-T7)/D7)</f>
        <v>2.8052740838616159E-7</v>
      </c>
      <c r="AI7" s="87">
        <f>IF(E7&lt;0.5,0,S7*(1-S7)/E7)</f>
        <v>0</v>
      </c>
      <c r="AJ7" s="87">
        <f>U7*U7*((1-O7)*5+AB8)^2*AH7</f>
        <v>17727943.798867647</v>
      </c>
      <c r="AK7" s="87">
        <f>SUM(AJ7:AJ$24)/U7/U7</f>
        <v>1.288428964896305E-2</v>
      </c>
      <c r="AL7" s="87">
        <f>U7*U7*((1-O7)*5*(1-S7)+AC8)^2*AH7+V7*V7*AI7</f>
        <v>17112120.498267554</v>
      </c>
      <c r="AM7" s="87">
        <f>SUM(AL7:AL$24)/U7/U7</f>
        <v>1.1487239287391289E-2</v>
      </c>
      <c r="AN7" s="87">
        <f>U7*U7*((1-O7)*5*S7+AE8)^2*AH7+V7*V7*AI7</f>
        <v>5442.9859891166825</v>
      </c>
      <c r="AO7" s="88">
        <f>SUM(AN7:AN$24)/U7/U7</f>
        <v>1.8191121519099568E-4</v>
      </c>
      <c r="AP7" s="75">
        <f t="shared" ref="AP7:AP42" si="5">AB7-1.96*SQRT(AK7)</f>
        <v>79.858017524447575</v>
      </c>
      <c r="AQ7" s="76">
        <f t="shared" ref="AQ7:AQ42" si="6">AB7+1.96*SQRT(AK7)</f>
        <v>80.302972745185372</v>
      </c>
      <c r="AR7" s="76">
        <f t="shared" ref="AR7:AR42" si="7">AC7-1.96*SQRT(AM7)</f>
        <v>78.481468530616581</v>
      </c>
      <c r="AS7" s="76">
        <f t="shared" ref="AS7:AS42" si="8">AC7+1.96*SQRT(AM7)</f>
        <v>78.901608404689227</v>
      </c>
      <c r="AT7" s="76">
        <f t="shared" ref="AT7:AT42" si="9">AE7-1.96*SQRT(AO7)</f>
        <v>1.3625212718709239</v>
      </c>
      <c r="AU7" s="89">
        <f t="shared" ref="AU7:AU42" si="10">AE7+1.96*SQRT(AO7)</f>
        <v>1.4153920624561886</v>
      </c>
    </row>
    <row r="8" spans="1:47" ht="14.45" customHeight="1" x14ac:dyDescent="0.15">
      <c r="A8" s="70"/>
      <c r="B8" s="90" t="s">
        <v>67</v>
      </c>
      <c r="C8" s="11">
        <v>56543</v>
      </c>
      <c r="D8" s="11">
        <v>6</v>
      </c>
      <c r="E8" s="11">
        <v>56543</v>
      </c>
      <c r="F8" s="12">
        <v>0</v>
      </c>
      <c r="G8" s="22" t="s">
        <v>66</v>
      </c>
      <c r="H8" s="3">
        <v>2492000</v>
      </c>
      <c r="I8" s="3">
        <v>167</v>
      </c>
      <c r="J8" s="18">
        <v>5</v>
      </c>
      <c r="K8" s="3">
        <v>99755</v>
      </c>
      <c r="L8" s="4">
        <v>7606378</v>
      </c>
      <c r="M8" s="74"/>
      <c r="N8" s="74"/>
      <c r="O8" s="93">
        <f t="shared" ref="O8:O22" si="11">IF(K8&lt;0.5,0.5,((L8-L9)-5*K9)/5/(K8-K9))</f>
        <v>0.46060606060606057</v>
      </c>
      <c r="P8" s="94">
        <f t="shared" ref="P8:P23" si="12">IF(H8&lt;0.5,1,(I8/H8)/((K8-K9)/(L8-L9)))</f>
        <v>1.0127020039885208</v>
      </c>
      <c r="Q8" s="95">
        <f t="shared" ref="Q8:Q42" si="13">IF(C8&lt;0.5,0,D8/C8)</f>
        <v>1.0611393099057355E-4</v>
      </c>
      <c r="R8" s="96">
        <f t="shared" ref="R8:R42" si="14">IF(P8=0,Q8,Q8/P8)</f>
        <v>1.0478297719629709E-4</v>
      </c>
      <c r="S8" s="97">
        <f t="shared" ref="S8:S42" si="15">IF(E8&lt;0.5,0,F8/E8)</f>
        <v>0</v>
      </c>
      <c r="T8" s="98">
        <f>5*R8/(1+5*(1-O8)*R8)</f>
        <v>5.2376687128937588E-4</v>
      </c>
      <c r="U8" s="99">
        <f>U7*(1-T7)</f>
        <v>99714.367395760724</v>
      </c>
      <c r="V8" s="99">
        <f>5*U8*((1-T8)+O8*T8)</f>
        <v>498430.98212065879</v>
      </c>
      <c r="W8" s="100">
        <f>SUM(V8:V$24)</f>
        <v>7509245.6728773601</v>
      </c>
      <c r="X8" s="101">
        <f t="shared" si="0"/>
        <v>498430.98212065879</v>
      </c>
      <c r="Y8" s="99">
        <f>SUM(X8:X$24)</f>
        <v>7370350.0061610043</v>
      </c>
      <c r="Z8" s="99">
        <f t="shared" si="1"/>
        <v>0</v>
      </c>
      <c r="AA8" s="100">
        <f>SUM(Z8:Z$24)</f>
        <v>138895.66671635563</v>
      </c>
      <c r="AB8" s="93">
        <f t="shared" si="2"/>
        <v>75.307559672655657</v>
      </c>
      <c r="AC8" s="94">
        <f t="shared" si="3"/>
        <v>73.91462432799176</v>
      </c>
      <c r="AD8" s="102">
        <f t="shared" ref="AD8:AD42" si="16">AC8/AB8*100</f>
        <v>98.150337959802897</v>
      </c>
      <c r="AE8" s="94">
        <f t="shared" si="4"/>
        <v>1.392935344663889</v>
      </c>
      <c r="AF8" s="103">
        <f t="shared" ref="AF8:AF42" si="17">AE8/AB8*100</f>
        <v>1.8496620401970971</v>
      </c>
      <c r="AH8" s="104">
        <f>IF(D8=0,0,T8*T8*(1-T8)/D8)</f>
        <v>4.5698008264247372E-8</v>
      </c>
      <c r="AI8" s="105">
        <f t="shared" ref="AI8:AI42" si="18">IF(E8&lt;0.5,0,S8*(1-S8)/E8)</f>
        <v>0</v>
      </c>
      <c r="AJ8" s="105">
        <f>U8*U8*((1-O8)*5+AB9)^2*AH8</f>
        <v>2424194.2516714935</v>
      </c>
      <c r="AK8" s="105">
        <f>SUM(AJ8:AJ$24)/U8/U8</f>
        <v>1.117524437783775E-2</v>
      </c>
      <c r="AL8" s="105">
        <f>U8*U8*((1-O8)*5*(1-S8)+AC9)^2*AH8+V8*V8*AI8</f>
        <v>2332568.9368448574</v>
      </c>
      <c r="AM8" s="105">
        <f>SUM(AL8:AL$24)/U8/U8</f>
        <v>9.8321144705184084E-3</v>
      </c>
      <c r="AN8" s="105">
        <f>U8*U8*((1-O8)*5*S8+AE9)^2*AH8+V8*V8*AI8</f>
        <v>882.53049862043224</v>
      </c>
      <c r="AO8" s="106">
        <f>SUM(AN8:AN$24)/U8/U8</f>
        <v>1.8240745875239416E-4</v>
      </c>
      <c r="AP8" s="93">
        <f t="shared" si="5"/>
        <v>75.100362136951432</v>
      </c>
      <c r="AQ8" s="94">
        <f t="shared" si="6"/>
        <v>75.514757208359882</v>
      </c>
      <c r="AR8" s="94">
        <f t="shared" si="7"/>
        <v>73.720276570222495</v>
      </c>
      <c r="AS8" s="94">
        <f t="shared" si="8"/>
        <v>74.108972085761025</v>
      </c>
      <c r="AT8" s="94">
        <f t="shared" si="9"/>
        <v>1.3664639167926314</v>
      </c>
      <c r="AU8" s="107">
        <f t="shared" si="10"/>
        <v>1.4194067725351467</v>
      </c>
    </row>
    <row r="9" spans="1:47" ht="14.45" customHeight="1" x14ac:dyDescent="0.15">
      <c r="A9" s="70"/>
      <c r="B9" s="90" t="s">
        <v>69</v>
      </c>
      <c r="C9" s="11">
        <v>59297</v>
      </c>
      <c r="D9" s="11">
        <v>6</v>
      </c>
      <c r="E9" s="11">
        <v>59297</v>
      </c>
      <c r="F9" s="12">
        <v>0</v>
      </c>
      <c r="G9" s="22" t="s">
        <v>68</v>
      </c>
      <c r="H9" s="3">
        <v>2684000</v>
      </c>
      <c r="I9" s="3">
        <v>233</v>
      </c>
      <c r="J9" s="18">
        <v>10</v>
      </c>
      <c r="K9" s="3">
        <v>99722</v>
      </c>
      <c r="L9" s="4">
        <v>7107692</v>
      </c>
      <c r="M9" s="74"/>
      <c r="N9" s="74"/>
      <c r="O9" s="93">
        <f t="shared" si="11"/>
        <v>0.57727272727272727</v>
      </c>
      <c r="P9" s="94">
        <f t="shared" si="12"/>
        <v>0.98355965485706542</v>
      </c>
      <c r="Q9" s="95">
        <f t="shared" si="13"/>
        <v>1.0118555744810024E-4</v>
      </c>
      <c r="R9" s="96">
        <f t="shared" si="14"/>
        <v>1.0287688901066698E-4</v>
      </c>
      <c r="S9" s="97">
        <f t="shared" si="15"/>
        <v>0</v>
      </c>
      <c r="T9" s="98">
        <f t="shared" ref="T9:T22" si="19">5*R9/(1+5*(1-O9)*R9)</f>
        <v>5.1427261938632844E-4</v>
      </c>
      <c r="U9" s="99">
        <f t="shared" ref="U9:U23" si="20">U8*(1-T8)</f>
        <v>99662.140313527241</v>
      </c>
      <c r="V9" s="99">
        <f t="shared" ref="V9:V22" si="21">5*U9*((1-T9)+O9*T9)</f>
        <v>498202.37028523628</v>
      </c>
      <c r="W9" s="100">
        <f>SUM(V9:V$24)</f>
        <v>7010814.6907567019</v>
      </c>
      <c r="X9" s="101">
        <f t="shared" si="0"/>
        <v>498202.37028523628</v>
      </c>
      <c r="Y9" s="99">
        <f>SUM(X9:X$24)</f>
        <v>6871919.024040347</v>
      </c>
      <c r="Z9" s="99">
        <f t="shared" si="1"/>
        <v>0</v>
      </c>
      <c r="AA9" s="100">
        <f>SUM(Z9:Z$24)</f>
        <v>138895.66671635563</v>
      </c>
      <c r="AB9" s="93">
        <f t="shared" si="2"/>
        <v>70.345817064548001</v>
      </c>
      <c r="AC9" s="94">
        <f t="shared" si="3"/>
        <v>68.952151764170111</v>
      </c>
      <c r="AD9" s="102">
        <f t="shared" si="16"/>
        <v>98.018836999079724</v>
      </c>
      <c r="AE9" s="94">
        <f t="shared" si="4"/>
        <v>1.3936653003778927</v>
      </c>
      <c r="AF9" s="103">
        <f t="shared" si="17"/>
        <v>1.9811630009202843</v>
      </c>
      <c r="AH9" s="104">
        <f>IF(D9=0,0,T9*T9*(1-T9)/D9)</f>
        <v>4.4056719019499587E-8</v>
      </c>
      <c r="AI9" s="105">
        <f t="shared" si="18"/>
        <v>0</v>
      </c>
      <c r="AJ9" s="105">
        <f t="shared" ref="AJ9:AJ23" si="22">U9*U9*((1-O9)*5+AB10)^2*AH9</f>
        <v>1993448.4684115078</v>
      </c>
      <c r="AK9" s="105">
        <f>SUM(AJ9:AJ$24)/U9/U9</f>
        <v>1.0942894187669725E-2</v>
      </c>
      <c r="AL9" s="105">
        <f t="shared" ref="AL9:AL23" si="23">U9*U9*((1-O9)*5*(1-S9)+AC10)^2*AH9+V9*V9*AI9</f>
        <v>1911932.7732441276</v>
      </c>
      <c r="AM9" s="105">
        <f>SUM(AL9:AL$24)/U9/U9</f>
        <v>9.607580959960867E-3</v>
      </c>
      <c r="AN9" s="105">
        <f t="shared" ref="AN9:AN23" si="24">U9*U9*((1-O9)*5*S9+AE10)^2*AH9+V9*V9*AI9</f>
        <v>850.81737705243086</v>
      </c>
      <c r="AO9" s="106">
        <f>SUM(AN9:AN$24)/U9/U9</f>
        <v>1.8250983451701273E-4</v>
      </c>
      <c r="AP9" s="93">
        <f t="shared" si="5"/>
        <v>70.140784817544386</v>
      </c>
      <c r="AQ9" s="94">
        <f t="shared" si="6"/>
        <v>70.550849311551616</v>
      </c>
      <c r="AR9" s="94">
        <f t="shared" si="7"/>
        <v>68.760035957907888</v>
      </c>
      <c r="AS9" s="94">
        <f t="shared" si="8"/>
        <v>69.144267570432334</v>
      </c>
      <c r="AT9" s="94">
        <f t="shared" si="9"/>
        <v>1.3671864450347977</v>
      </c>
      <c r="AU9" s="107">
        <f t="shared" si="10"/>
        <v>1.4201441557209877</v>
      </c>
    </row>
    <row r="10" spans="1:47" ht="14.45" customHeight="1" x14ac:dyDescent="0.15">
      <c r="A10" s="70"/>
      <c r="B10" s="90" t="s">
        <v>71</v>
      </c>
      <c r="C10" s="11">
        <v>57170</v>
      </c>
      <c r="D10" s="11">
        <v>19</v>
      </c>
      <c r="E10" s="11">
        <v>57170</v>
      </c>
      <c r="F10" s="12">
        <v>0</v>
      </c>
      <c r="G10" s="22" t="s">
        <v>70</v>
      </c>
      <c r="H10" s="3">
        <v>2781000</v>
      </c>
      <c r="I10" s="3">
        <v>777</v>
      </c>
      <c r="J10" s="18">
        <v>15</v>
      </c>
      <c r="K10" s="3">
        <v>99678</v>
      </c>
      <c r="L10" s="4">
        <v>6609175</v>
      </c>
      <c r="M10" s="74"/>
      <c r="N10" s="74"/>
      <c r="O10" s="93">
        <f t="shared" si="11"/>
        <v>0.57647058823529418</v>
      </c>
      <c r="P10" s="94">
        <f t="shared" si="12"/>
        <v>1.0232915952788884</v>
      </c>
      <c r="Q10" s="95">
        <f t="shared" si="13"/>
        <v>3.3234213748469475E-4</v>
      </c>
      <c r="R10" s="96">
        <f t="shared" si="14"/>
        <v>3.2477755022908994E-4</v>
      </c>
      <c r="S10" s="97">
        <f t="shared" si="15"/>
        <v>0</v>
      </c>
      <c r="T10" s="98">
        <f t="shared" si="19"/>
        <v>1.6227716668492462E-3</v>
      </c>
      <c r="U10" s="99">
        <f t="shared" si="20"/>
        <v>99610.886803574555</v>
      </c>
      <c r="V10" s="99">
        <f t="shared" si="21"/>
        <v>497712.12542414782</v>
      </c>
      <c r="W10" s="100">
        <f>SUM(V10:V$24)</f>
        <v>6512612.3204714656</v>
      </c>
      <c r="X10" s="101">
        <f t="shared" si="0"/>
        <v>497712.12542414782</v>
      </c>
      <c r="Y10" s="99">
        <f>SUM(X10:X$24)</f>
        <v>6373716.6537551098</v>
      </c>
      <c r="Z10" s="99">
        <f t="shared" si="1"/>
        <v>0</v>
      </c>
      <c r="AA10" s="100">
        <f>SUM(Z10:Z$24)</f>
        <v>138895.66671635563</v>
      </c>
      <c r="AB10" s="93">
        <f t="shared" si="2"/>
        <v>65.380527464973426</v>
      </c>
      <c r="AC10" s="94">
        <f t="shared" si="3"/>
        <v>63.986145071909831</v>
      </c>
      <c r="AD10" s="102">
        <f t="shared" si="16"/>
        <v>97.867281823612373</v>
      </c>
      <c r="AE10" s="94">
        <f t="shared" si="4"/>
        <v>1.3943823930635997</v>
      </c>
      <c r="AF10" s="103">
        <f t="shared" si="17"/>
        <v>2.1327181763876375</v>
      </c>
      <c r="AH10" s="104">
        <f t="shared" ref="AH10:AH22" si="25">IF(D10=0,0,T10*T10*(1-T10)/D10)</f>
        <v>1.3837444713077712E-7</v>
      </c>
      <c r="AI10" s="105">
        <f t="shared" si="18"/>
        <v>0</v>
      </c>
      <c r="AJ10" s="105">
        <f t="shared" si="22"/>
        <v>5380403.4568841802</v>
      </c>
      <c r="AK10" s="105">
        <f>SUM(AJ10:AJ$24)/U10/U10</f>
        <v>1.0753252834706177E-2</v>
      </c>
      <c r="AL10" s="105">
        <f t="shared" si="23"/>
        <v>5142999.7754093297</v>
      </c>
      <c r="AM10" s="105">
        <f>SUM(AL10:AL$24)/U10/U10</f>
        <v>9.4247804961105647E-3</v>
      </c>
      <c r="AN10" s="105">
        <f t="shared" si="24"/>
        <v>2678.2058769522046</v>
      </c>
      <c r="AO10" s="106">
        <f>SUM(AN10:AN$24)/U10/U10</f>
        <v>1.8261195129524885E-4</v>
      </c>
      <c r="AP10" s="93">
        <f t="shared" si="5"/>
        <v>65.177279596374987</v>
      </c>
      <c r="AQ10" s="94">
        <f t="shared" si="6"/>
        <v>65.583775333571865</v>
      </c>
      <c r="AR10" s="94">
        <f t="shared" si="7"/>
        <v>63.79586570688604</v>
      </c>
      <c r="AS10" s="94">
        <f t="shared" si="8"/>
        <v>64.17642443693363</v>
      </c>
      <c r="AT10" s="94">
        <f t="shared" si="9"/>
        <v>1.3678961311133768</v>
      </c>
      <c r="AU10" s="107">
        <f t="shared" si="10"/>
        <v>1.4208686550138225</v>
      </c>
    </row>
    <row r="11" spans="1:47" ht="14.45" customHeight="1" x14ac:dyDescent="0.15">
      <c r="A11" s="70"/>
      <c r="B11" s="90" t="s">
        <v>73</v>
      </c>
      <c r="C11" s="11">
        <v>53284</v>
      </c>
      <c r="D11" s="11">
        <v>38</v>
      </c>
      <c r="E11" s="11">
        <v>53284</v>
      </c>
      <c r="F11" s="12">
        <v>0</v>
      </c>
      <c r="G11" s="22" t="s">
        <v>72</v>
      </c>
      <c r="H11" s="3">
        <v>2987000</v>
      </c>
      <c r="I11" s="3">
        <v>1401</v>
      </c>
      <c r="J11" s="18">
        <v>20</v>
      </c>
      <c r="K11" s="3">
        <v>99542</v>
      </c>
      <c r="L11" s="4">
        <v>6111073</v>
      </c>
      <c r="M11" s="74"/>
      <c r="N11" s="74"/>
      <c r="O11" s="93">
        <f t="shared" si="11"/>
        <v>0.50723404255319149</v>
      </c>
      <c r="P11" s="94">
        <f t="shared" si="12"/>
        <v>0.99221524620874857</v>
      </c>
      <c r="Q11" s="95">
        <f t="shared" si="13"/>
        <v>7.1315967269724491E-4</v>
      </c>
      <c r="R11" s="96">
        <f t="shared" si="14"/>
        <v>7.1875500343521811E-4</v>
      </c>
      <c r="S11" s="97">
        <f t="shared" si="15"/>
        <v>0</v>
      </c>
      <c r="T11" s="98">
        <f t="shared" si="19"/>
        <v>3.5874220873218384E-3</v>
      </c>
      <c r="U11" s="99">
        <f t="shared" si="20"/>
        <v>99449.241078759995</v>
      </c>
      <c r="V11" s="99">
        <f t="shared" si="21"/>
        <v>496367.19370050752</v>
      </c>
      <c r="W11" s="100">
        <f>SUM(V11:V$24)</f>
        <v>6014900.1950473171</v>
      </c>
      <c r="X11" s="101">
        <f t="shared" si="0"/>
        <v>496367.19370050752</v>
      </c>
      <c r="Y11" s="99">
        <f>SUM(X11:X$24)</f>
        <v>5876004.5283309631</v>
      </c>
      <c r="Z11" s="99">
        <f t="shared" si="1"/>
        <v>0</v>
      </c>
      <c r="AA11" s="100">
        <f>SUM(Z11:Z$24)</f>
        <v>138895.66671635563</v>
      </c>
      <c r="AB11" s="93">
        <f t="shared" si="2"/>
        <v>60.482112581268936</v>
      </c>
      <c r="AC11" s="94">
        <f t="shared" si="3"/>
        <v>59.085463746047012</v>
      </c>
      <c r="AD11" s="102">
        <f t="shared" si="16"/>
        <v>97.690806792925315</v>
      </c>
      <c r="AE11" s="94">
        <f t="shared" si="4"/>
        <v>1.3966488352219357</v>
      </c>
      <c r="AF11" s="103">
        <f t="shared" si="17"/>
        <v>2.3091932070747014</v>
      </c>
      <c r="AH11" s="104">
        <f t="shared" si="25"/>
        <v>3.3745864619045776E-7</v>
      </c>
      <c r="AI11" s="105">
        <f t="shared" si="18"/>
        <v>0</v>
      </c>
      <c r="AJ11" s="105">
        <f t="shared" si="22"/>
        <v>11287328.496040525</v>
      </c>
      <c r="AK11" s="105">
        <f>SUM(AJ11:AJ$24)/U11/U11</f>
        <v>1.0244221839260256E-2</v>
      </c>
      <c r="AL11" s="105">
        <f t="shared" si="23"/>
        <v>10749777.409524128</v>
      </c>
      <c r="AM11" s="105">
        <f>SUM(AL11:AL$24)/U11/U11</f>
        <v>8.9354314171200735E-3</v>
      </c>
      <c r="AN11" s="105">
        <f t="shared" si="24"/>
        <v>6557.2169264705899</v>
      </c>
      <c r="AO11" s="106">
        <f>SUM(AN11:AN$24)/U11/U11</f>
        <v>1.8293527685725168E-4</v>
      </c>
      <c r="AP11" s="93">
        <f t="shared" si="5"/>
        <v>60.283733644338369</v>
      </c>
      <c r="AQ11" s="94">
        <f t="shared" si="6"/>
        <v>60.680491518199503</v>
      </c>
      <c r="AR11" s="94">
        <f t="shared" si="7"/>
        <v>58.900190020624308</v>
      </c>
      <c r="AS11" s="94">
        <f t="shared" si="8"/>
        <v>59.270737471469715</v>
      </c>
      <c r="AT11" s="94">
        <f t="shared" si="9"/>
        <v>1.3701391358729273</v>
      </c>
      <c r="AU11" s="107">
        <f t="shared" si="10"/>
        <v>1.4231585345709441</v>
      </c>
    </row>
    <row r="12" spans="1:47" ht="14.45" customHeight="1" x14ac:dyDescent="0.15">
      <c r="A12" s="70"/>
      <c r="B12" s="90" t="s">
        <v>75</v>
      </c>
      <c r="C12" s="11">
        <v>67089</v>
      </c>
      <c r="D12" s="11">
        <v>45</v>
      </c>
      <c r="E12" s="11">
        <v>67089</v>
      </c>
      <c r="F12" s="12">
        <v>0</v>
      </c>
      <c r="G12" s="22" t="s">
        <v>74</v>
      </c>
      <c r="H12" s="3">
        <v>3028000</v>
      </c>
      <c r="I12" s="3">
        <v>1451</v>
      </c>
      <c r="J12" s="18">
        <v>25</v>
      </c>
      <c r="K12" s="3">
        <v>99307</v>
      </c>
      <c r="L12" s="4">
        <v>5613942</v>
      </c>
      <c r="M12" s="74"/>
      <c r="N12" s="74"/>
      <c r="O12" s="93">
        <f t="shared" si="11"/>
        <v>0.50893617021276594</v>
      </c>
      <c r="P12" s="94">
        <f t="shared" si="12"/>
        <v>1.0113199612130752</v>
      </c>
      <c r="Q12" s="95">
        <f t="shared" si="13"/>
        <v>6.7075079372177257E-4</v>
      </c>
      <c r="R12" s="96">
        <f t="shared" si="14"/>
        <v>6.6324290970901935E-4</v>
      </c>
      <c r="S12" s="97">
        <f t="shared" si="15"/>
        <v>0</v>
      </c>
      <c r="T12" s="98">
        <f t="shared" si="19"/>
        <v>3.3108229626876047E-3</v>
      </c>
      <c r="U12" s="99">
        <f t="shared" si="20"/>
        <v>99092.474674746656</v>
      </c>
      <c r="V12" s="99">
        <f t="shared" si="21"/>
        <v>494656.8380604728</v>
      </c>
      <c r="W12" s="100">
        <f>SUM(V12:V$24)</f>
        <v>5518533.0013468098</v>
      </c>
      <c r="X12" s="101">
        <f t="shared" si="0"/>
        <v>494656.8380604728</v>
      </c>
      <c r="Y12" s="99">
        <f>SUM(X12:X$24)</f>
        <v>5379637.3346304558</v>
      </c>
      <c r="Z12" s="99">
        <f t="shared" si="1"/>
        <v>0</v>
      </c>
      <c r="AA12" s="100">
        <f>SUM(Z12:Z$24)</f>
        <v>138895.66671635563</v>
      </c>
      <c r="AB12" s="93">
        <f t="shared" si="2"/>
        <v>55.690737560651385</v>
      </c>
      <c r="AC12" s="94">
        <f t="shared" si="3"/>
        <v>54.28906031752819</v>
      </c>
      <c r="AD12" s="102">
        <f t="shared" si="16"/>
        <v>97.483105262169204</v>
      </c>
      <c r="AE12" s="94">
        <f t="shared" si="4"/>
        <v>1.4016772431232123</v>
      </c>
      <c r="AF12" s="103">
        <f t="shared" si="17"/>
        <v>2.5168947378308304</v>
      </c>
      <c r="AH12" s="104">
        <f t="shared" si="25"/>
        <v>2.4278348762553775E-7</v>
      </c>
      <c r="AI12" s="105">
        <f t="shared" si="18"/>
        <v>0</v>
      </c>
      <c r="AJ12" s="105">
        <f t="shared" si="22"/>
        <v>6778336.1597933583</v>
      </c>
      <c r="AK12" s="105">
        <f>SUM(AJ12:AJ$24)/U12/U12</f>
        <v>9.168617728104107E-3</v>
      </c>
      <c r="AL12" s="105">
        <f t="shared" si="23"/>
        <v>6425506.6317913216</v>
      </c>
      <c r="AM12" s="105">
        <f>SUM(AL12:AL$24)/U12/U12</f>
        <v>7.9051304005289431E-3</v>
      </c>
      <c r="AN12" s="105">
        <f t="shared" si="24"/>
        <v>4714.9496000978352</v>
      </c>
      <c r="AO12" s="106">
        <f>SUM(AN12:AN$24)/U12/U12</f>
        <v>1.8358711843583371E-4</v>
      </c>
      <c r="AP12" s="93">
        <f t="shared" si="5"/>
        <v>55.503061877985026</v>
      </c>
      <c r="AQ12" s="94">
        <f t="shared" si="6"/>
        <v>55.878413243317745</v>
      </c>
      <c r="AR12" s="94">
        <f t="shared" si="7"/>
        <v>54.114795149044433</v>
      </c>
      <c r="AS12" s="94">
        <f t="shared" si="8"/>
        <v>54.463325486011946</v>
      </c>
      <c r="AT12" s="94">
        <f t="shared" si="9"/>
        <v>1.3751203556138842</v>
      </c>
      <c r="AU12" s="107">
        <f t="shared" si="10"/>
        <v>1.4282341306325403</v>
      </c>
    </row>
    <row r="13" spans="1:47" ht="14.45" customHeight="1" x14ac:dyDescent="0.15">
      <c r="A13" s="70"/>
      <c r="B13" s="90" t="s">
        <v>77</v>
      </c>
      <c r="C13" s="11">
        <v>77585</v>
      </c>
      <c r="D13" s="11">
        <v>60</v>
      </c>
      <c r="E13" s="11">
        <v>77585</v>
      </c>
      <c r="F13" s="12">
        <v>0</v>
      </c>
      <c r="G13" s="22" t="s">
        <v>76</v>
      </c>
      <c r="H13" s="3">
        <v>3098000</v>
      </c>
      <c r="I13" s="3">
        <v>1797</v>
      </c>
      <c r="J13" s="18">
        <v>30</v>
      </c>
      <c r="K13" s="3">
        <v>99072</v>
      </c>
      <c r="L13" s="4">
        <v>5117984</v>
      </c>
      <c r="M13" s="74"/>
      <c r="N13" s="74"/>
      <c r="O13" s="93">
        <f t="shared" si="11"/>
        <v>0.52183098591549293</v>
      </c>
      <c r="P13" s="94">
        <f t="shared" si="12"/>
        <v>1.0103539732585309</v>
      </c>
      <c r="Q13" s="95">
        <f t="shared" si="13"/>
        <v>7.7334536315009348E-4</v>
      </c>
      <c r="R13" s="96">
        <f t="shared" si="14"/>
        <v>7.654202226334084E-4</v>
      </c>
      <c r="S13" s="97">
        <f t="shared" si="15"/>
        <v>0</v>
      </c>
      <c r="T13" s="98">
        <f t="shared" si="19"/>
        <v>3.8201103068509325E-3</v>
      </c>
      <c r="U13" s="99">
        <f t="shared" si="20"/>
        <v>98764.397034163965</v>
      </c>
      <c r="V13" s="99">
        <f t="shared" si="21"/>
        <v>492919.94110381335</v>
      </c>
      <c r="W13" s="100">
        <f>SUM(V13:V$24)</f>
        <v>5023876.1632863376</v>
      </c>
      <c r="X13" s="101">
        <f t="shared" si="0"/>
        <v>492919.94110381335</v>
      </c>
      <c r="Y13" s="99">
        <f>SUM(X13:X$24)</f>
        <v>4884980.4965699827</v>
      </c>
      <c r="Z13" s="99">
        <f t="shared" si="1"/>
        <v>0</v>
      </c>
      <c r="AA13" s="100">
        <f>SUM(Z13:Z$24)</f>
        <v>138895.66671635563</v>
      </c>
      <c r="AB13" s="93">
        <f t="shared" si="2"/>
        <v>50.867279243840365</v>
      </c>
      <c r="AC13" s="94">
        <f t="shared" si="3"/>
        <v>49.460945879922711</v>
      </c>
      <c r="AD13" s="102">
        <f t="shared" si="16"/>
        <v>97.235288804859849</v>
      </c>
      <c r="AE13" s="94">
        <f t="shared" si="4"/>
        <v>1.4063333639176645</v>
      </c>
      <c r="AF13" s="103">
        <f t="shared" si="17"/>
        <v>2.7647111951401659</v>
      </c>
      <c r="AH13" s="104">
        <f t="shared" si="25"/>
        <v>2.422915826574035E-7</v>
      </c>
      <c r="AI13" s="105">
        <f t="shared" si="18"/>
        <v>0</v>
      </c>
      <c r="AJ13" s="105">
        <f t="shared" si="22"/>
        <v>5546314.5394300083</v>
      </c>
      <c r="AK13" s="105">
        <f>SUM(AJ13:AJ$24)/U13/U13</f>
        <v>8.534731978636554E-3</v>
      </c>
      <c r="AL13" s="105">
        <f t="shared" si="23"/>
        <v>5227764.4769670181</v>
      </c>
      <c r="AM13" s="105">
        <f>SUM(AL13:AL$24)/U13/U13</f>
        <v>7.2990078495647715E-3</v>
      </c>
      <c r="AN13" s="105">
        <f t="shared" si="24"/>
        <v>4710.2090215662583</v>
      </c>
      <c r="AO13" s="106">
        <f>SUM(AN13:AN$24)/U13/U13</f>
        <v>1.8432546515308591E-4</v>
      </c>
      <c r="AP13" s="93">
        <f t="shared" si="5"/>
        <v>50.686207362066497</v>
      </c>
      <c r="AQ13" s="94">
        <f t="shared" si="6"/>
        <v>51.048351125614232</v>
      </c>
      <c r="AR13" s="94">
        <f t="shared" si="7"/>
        <v>49.29349478689884</v>
      </c>
      <c r="AS13" s="94">
        <f t="shared" si="8"/>
        <v>49.628396972946582</v>
      </c>
      <c r="AT13" s="94">
        <f t="shared" si="9"/>
        <v>1.3797231270353649</v>
      </c>
      <c r="AU13" s="107">
        <f t="shared" si="10"/>
        <v>1.4329436007999641</v>
      </c>
    </row>
    <row r="14" spans="1:47" ht="14.45" customHeight="1" x14ac:dyDescent="0.15">
      <c r="A14" s="70"/>
      <c r="B14" s="90" t="s">
        <v>79</v>
      </c>
      <c r="C14" s="11">
        <v>90947</v>
      </c>
      <c r="D14" s="11">
        <v>86</v>
      </c>
      <c r="E14" s="11">
        <v>90947</v>
      </c>
      <c r="F14" s="12">
        <v>0</v>
      </c>
      <c r="G14" s="22" t="s">
        <v>78</v>
      </c>
      <c r="H14" s="3">
        <v>3529000</v>
      </c>
      <c r="I14" s="3">
        <v>2754</v>
      </c>
      <c r="J14" s="18">
        <v>35</v>
      </c>
      <c r="K14" s="3">
        <v>98788</v>
      </c>
      <c r="L14" s="4">
        <v>4623303</v>
      </c>
      <c r="M14" s="74"/>
      <c r="N14" s="74"/>
      <c r="O14" s="93">
        <f t="shared" si="11"/>
        <v>0.52864583333333337</v>
      </c>
      <c r="P14" s="94">
        <f t="shared" si="12"/>
        <v>1.0019794249433267</v>
      </c>
      <c r="Q14" s="95">
        <f t="shared" si="13"/>
        <v>9.4560568243042648E-4</v>
      </c>
      <c r="R14" s="96">
        <f t="shared" si="14"/>
        <v>9.4373762463626561E-4</v>
      </c>
      <c r="S14" s="97">
        <f t="shared" si="15"/>
        <v>0</v>
      </c>
      <c r="T14" s="98">
        <f t="shared" si="19"/>
        <v>4.7082162343044034E-3</v>
      </c>
      <c r="U14" s="99">
        <f t="shared" si="20"/>
        <v>98387.10614310384</v>
      </c>
      <c r="V14" s="99">
        <f t="shared" si="21"/>
        <v>490843.80901707592</v>
      </c>
      <c r="W14" s="100">
        <f>SUM(V14:V$24)</f>
        <v>4530956.2221825244</v>
      </c>
      <c r="X14" s="101">
        <f t="shared" si="0"/>
        <v>490843.80901707592</v>
      </c>
      <c r="Y14" s="99">
        <f>SUM(X14:X$24)</f>
        <v>4392060.5554661686</v>
      </c>
      <c r="Z14" s="99">
        <f t="shared" si="1"/>
        <v>0</v>
      </c>
      <c r="AA14" s="100">
        <f>SUM(Z14:Z$24)</f>
        <v>138895.66671635563</v>
      </c>
      <c r="AB14" s="93">
        <f t="shared" si="2"/>
        <v>46.052337545046377</v>
      </c>
      <c r="AC14" s="94">
        <f t="shared" si="3"/>
        <v>44.640611230885533</v>
      </c>
      <c r="AD14" s="102">
        <f t="shared" si="16"/>
        <v>96.934517574097185</v>
      </c>
      <c r="AE14" s="94">
        <f t="shared" si="4"/>
        <v>1.4117263141608432</v>
      </c>
      <c r="AF14" s="103">
        <f t="shared" si="17"/>
        <v>3.0654824259028204</v>
      </c>
      <c r="AH14" s="104">
        <f t="shared" si="25"/>
        <v>2.565457170549279E-7</v>
      </c>
      <c r="AI14" s="105">
        <f t="shared" si="18"/>
        <v>0</v>
      </c>
      <c r="AJ14" s="105">
        <f t="shared" si="22"/>
        <v>4723914.576534261</v>
      </c>
      <c r="AK14" s="105">
        <f>SUM(AJ14:AJ$24)/U14/U14</f>
        <v>8.0273497373143134E-3</v>
      </c>
      <c r="AL14" s="105">
        <f t="shared" si="23"/>
        <v>4421653.871897893</v>
      </c>
      <c r="AM14" s="105">
        <f>SUM(AL14:AL$24)/U14/U14</f>
        <v>6.8150380140203845E-3</v>
      </c>
      <c r="AN14" s="105">
        <f t="shared" si="24"/>
        <v>4996.2173631141723</v>
      </c>
      <c r="AO14" s="106">
        <f>SUM(AN14:AN$24)/U14/U14</f>
        <v>1.8525527268823994E-4</v>
      </c>
      <c r="AP14" s="93">
        <f t="shared" si="5"/>
        <v>45.876730407518124</v>
      </c>
      <c r="AQ14" s="94">
        <f t="shared" si="6"/>
        <v>46.227944682574631</v>
      </c>
      <c r="AR14" s="94">
        <f t="shared" si="7"/>
        <v>44.478806873605947</v>
      </c>
      <c r="AS14" s="94">
        <f t="shared" si="8"/>
        <v>44.802415588165118</v>
      </c>
      <c r="AT14" s="94">
        <f t="shared" si="9"/>
        <v>1.3850490456432616</v>
      </c>
      <c r="AU14" s="107">
        <f t="shared" si="10"/>
        <v>1.4384035826784247</v>
      </c>
    </row>
    <row r="15" spans="1:47" ht="14.45" customHeight="1" x14ac:dyDescent="0.15">
      <c r="A15" s="70"/>
      <c r="B15" s="90" t="s">
        <v>81</v>
      </c>
      <c r="C15" s="11">
        <v>80663</v>
      </c>
      <c r="D15" s="11">
        <v>114</v>
      </c>
      <c r="E15" s="11">
        <v>80663</v>
      </c>
      <c r="F15" s="12">
        <v>0</v>
      </c>
      <c r="G15" s="22" t="s">
        <v>80</v>
      </c>
      <c r="H15" s="3">
        <v>3923000</v>
      </c>
      <c r="I15" s="3">
        <v>4550</v>
      </c>
      <c r="J15" s="18">
        <v>40</v>
      </c>
      <c r="K15" s="3">
        <v>98404</v>
      </c>
      <c r="L15" s="4">
        <v>4130268</v>
      </c>
      <c r="M15" s="74"/>
      <c r="N15" s="74"/>
      <c r="O15" s="93">
        <f t="shared" si="11"/>
        <v>0.53023255813953485</v>
      </c>
      <c r="P15" s="94">
        <f t="shared" si="12"/>
        <v>1.0181307020611896</v>
      </c>
      <c r="Q15" s="95">
        <f t="shared" si="13"/>
        <v>1.4132873808313602E-3</v>
      </c>
      <c r="R15" s="96">
        <f t="shared" si="14"/>
        <v>1.3881197944136073E-3</v>
      </c>
      <c r="S15" s="97">
        <f t="shared" si="15"/>
        <v>0</v>
      </c>
      <c r="T15" s="98">
        <f t="shared" si="19"/>
        <v>6.9180429184938462E-3</v>
      </c>
      <c r="U15" s="99">
        <f t="shared" si="20"/>
        <v>97923.878372714651</v>
      </c>
      <c r="V15" s="99">
        <f t="shared" si="21"/>
        <v>488028.19184203586</v>
      </c>
      <c r="W15" s="100">
        <f>SUM(V15:V$24)</f>
        <v>4040112.4131654487</v>
      </c>
      <c r="X15" s="101">
        <f t="shared" si="0"/>
        <v>488028.19184203586</v>
      </c>
      <c r="Y15" s="99">
        <f>SUM(X15:X$24)</f>
        <v>3901216.7464490924</v>
      </c>
      <c r="Z15" s="99">
        <f t="shared" si="1"/>
        <v>0</v>
      </c>
      <c r="AA15" s="100">
        <f>SUM(Z15:Z$24)</f>
        <v>138895.66671635563</v>
      </c>
      <c r="AB15" s="93">
        <f t="shared" si="2"/>
        <v>41.257683828535725</v>
      </c>
      <c r="AC15" s="94">
        <f t="shared" si="3"/>
        <v>39.839279359426605</v>
      </c>
      <c r="AD15" s="102">
        <f t="shared" si="16"/>
        <v>96.562084107765429</v>
      </c>
      <c r="AE15" s="94">
        <f t="shared" si="4"/>
        <v>1.4184044691091124</v>
      </c>
      <c r="AF15" s="103">
        <f t="shared" si="17"/>
        <v>3.437915892234547</v>
      </c>
      <c r="AH15" s="104">
        <f t="shared" si="25"/>
        <v>4.1691425445069794E-7</v>
      </c>
      <c r="AI15" s="105">
        <f t="shared" si="18"/>
        <v>0</v>
      </c>
      <c r="AJ15" s="105">
        <f t="shared" si="22"/>
        <v>6041921.914069307</v>
      </c>
      <c r="AK15" s="105">
        <f>SUM(AJ15:AJ$24)/U15/U15</f>
        <v>7.6108414378875475E-3</v>
      </c>
      <c r="AL15" s="105">
        <f t="shared" si="23"/>
        <v>5606116.7775968025</v>
      </c>
      <c r="AM15" s="105">
        <f>SUM(AL15:AL$24)/U15/U15</f>
        <v>6.4185542590028243E-3</v>
      </c>
      <c r="AN15" s="105">
        <f t="shared" si="24"/>
        <v>8155.563147382165</v>
      </c>
      <c r="AO15" s="106">
        <f>SUM(AN15:AN$24)/U15/U15</f>
        <v>1.8649108241866946E-4</v>
      </c>
      <c r="AP15" s="93">
        <f t="shared" si="5"/>
        <v>41.086693160755907</v>
      </c>
      <c r="AQ15" s="94">
        <f t="shared" si="6"/>
        <v>41.428674496315544</v>
      </c>
      <c r="AR15" s="94">
        <f t="shared" si="7"/>
        <v>39.682252234249503</v>
      </c>
      <c r="AS15" s="94">
        <f t="shared" si="8"/>
        <v>39.996306484603707</v>
      </c>
      <c r="AT15" s="94">
        <f t="shared" si="9"/>
        <v>1.3916383684924825</v>
      </c>
      <c r="AU15" s="107">
        <f t="shared" si="10"/>
        <v>1.4451705697257424</v>
      </c>
    </row>
    <row r="16" spans="1:47" ht="14.45" customHeight="1" x14ac:dyDescent="0.15">
      <c r="A16" s="70"/>
      <c r="B16" s="90" t="s">
        <v>83</v>
      </c>
      <c r="C16" s="11">
        <v>76008</v>
      </c>
      <c r="D16" s="11">
        <v>158</v>
      </c>
      <c r="E16" s="11">
        <v>76008</v>
      </c>
      <c r="F16" s="12">
        <v>102</v>
      </c>
      <c r="G16" s="22" t="s">
        <v>82</v>
      </c>
      <c r="H16" s="3">
        <v>4712000</v>
      </c>
      <c r="I16" s="3">
        <v>8672</v>
      </c>
      <c r="J16" s="18">
        <v>45</v>
      </c>
      <c r="K16" s="3">
        <v>97845</v>
      </c>
      <c r="L16" s="4">
        <v>3639561</v>
      </c>
      <c r="M16" s="74"/>
      <c r="N16" s="74"/>
      <c r="O16" s="93">
        <f t="shared" si="11"/>
        <v>0.54522727272727278</v>
      </c>
      <c r="P16" s="94">
        <f t="shared" si="12"/>
        <v>1.018966692390801</v>
      </c>
      <c r="Q16" s="95">
        <f t="shared" si="13"/>
        <v>2.0787285548889592E-3</v>
      </c>
      <c r="R16" s="96">
        <f t="shared" si="14"/>
        <v>2.040035822968501E-3</v>
      </c>
      <c r="S16" s="97">
        <f t="shared" si="15"/>
        <v>1.3419640037890749E-3</v>
      </c>
      <c r="T16" s="98">
        <f t="shared" si="19"/>
        <v>1.0153081373840217E-2</v>
      </c>
      <c r="U16" s="99">
        <f t="shared" si="20"/>
        <v>97246.436779386844</v>
      </c>
      <c r="V16" s="99">
        <f t="shared" si="21"/>
        <v>483987.08239368402</v>
      </c>
      <c r="W16" s="100">
        <f>SUM(V16:V$24)</f>
        <v>3552084.2213234128</v>
      </c>
      <c r="X16" s="101">
        <f t="shared" si="0"/>
        <v>483337.58915081283</v>
      </c>
      <c r="Y16" s="99">
        <f>SUM(X16:X$24)</f>
        <v>3413188.554607057</v>
      </c>
      <c r="Z16" s="99">
        <f t="shared" si="1"/>
        <v>649.49324287122113</v>
      </c>
      <c r="AA16" s="100">
        <f>SUM(Z16:Z$24)</f>
        <v>138895.66671635563</v>
      </c>
      <c r="AB16" s="93">
        <f t="shared" si="2"/>
        <v>36.526625951156106</v>
      </c>
      <c r="AC16" s="94">
        <f t="shared" si="3"/>
        <v>35.098340542288582</v>
      </c>
      <c r="AD16" s="102">
        <f t="shared" si="16"/>
        <v>96.089741738595166</v>
      </c>
      <c r="AE16" s="94">
        <f t="shared" si="4"/>
        <v>1.4282854088675165</v>
      </c>
      <c r="AF16" s="103">
        <f t="shared" si="17"/>
        <v>3.910258261404814</v>
      </c>
      <c r="AH16" s="104">
        <f t="shared" si="25"/>
        <v>6.4581285042508798E-7</v>
      </c>
      <c r="AI16" s="105">
        <f t="shared" si="18"/>
        <v>1.7631869492706155E-8</v>
      </c>
      <c r="AJ16" s="105">
        <f t="shared" si="22"/>
        <v>7121377.1670326032</v>
      </c>
      <c r="AK16" s="105">
        <f>SUM(AJ16:AJ$24)/U16/U16</f>
        <v>7.0783562220625785E-3</v>
      </c>
      <c r="AL16" s="105">
        <f t="shared" si="23"/>
        <v>6537852.8931785952</v>
      </c>
      <c r="AM16" s="105">
        <f>SUM(AL16:AL$24)/U16/U16</f>
        <v>5.9154831228026214E-3</v>
      </c>
      <c r="AN16" s="105">
        <f t="shared" si="24"/>
        <v>16781.020005087546</v>
      </c>
      <c r="AO16" s="106">
        <f>SUM(AN16:AN$24)/U16/U16</f>
        <v>1.882360185318759E-4</v>
      </c>
      <c r="AP16" s="93">
        <f t="shared" si="5"/>
        <v>36.36172533483623</v>
      </c>
      <c r="AQ16" s="94">
        <f t="shared" si="6"/>
        <v>36.691526567475982</v>
      </c>
      <c r="AR16" s="94">
        <f t="shared" si="7"/>
        <v>34.947592673432808</v>
      </c>
      <c r="AS16" s="94">
        <f t="shared" si="8"/>
        <v>35.249088411144356</v>
      </c>
      <c r="AT16" s="94">
        <f t="shared" si="9"/>
        <v>1.4013943789729206</v>
      </c>
      <c r="AU16" s="107">
        <f t="shared" si="10"/>
        <v>1.4551764387621124</v>
      </c>
    </row>
    <row r="17" spans="1:47" ht="14.45" customHeight="1" x14ac:dyDescent="0.15">
      <c r="A17" s="70"/>
      <c r="B17" s="90" t="s">
        <v>85</v>
      </c>
      <c r="C17" s="11">
        <v>76376</v>
      </c>
      <c r="D17" s="11">
        <v>284</v>
      </c>
      <c r="E17" s="11">
        <v>76376</v>
      </c>
      <c r="F17" s="12">
        <v>102</v>
      </c>
      <c r="G17" s="22" t="s">
        <v>84</v>
      </c>
      <c r="H17" s="3">
        <v>4685000</v>
      </c>
      <c r="I17" s="3">
        <v>14069</v>
      </c>
      <c r="J17" s="18">
        <v>50</v>
      </c>
      <c r="K17" s="3">
        <v>96965</v>
      </c>
      <c r="L17" s="4">
        <v>3152337</v>
      </c>
      <c r="M17" s="74"/>
      <c r="N17" s="74"/>
      <c r="O17" s="93">
        <f t="shared" si="11"/>
        <v>0.5419753086419753</v>
      </c>
      <c r="P17" s="94">
        <f t="shared" si="12"/>
        <v>0.99169876923842704</v>
      </c>
      <c r="Q17" s="95">
        <f t="shared" si="13"/>
        <v>3.7184455850005236E-3</v>
      </c>
      <c r="R17" s="96">
        <f t="shared" si="14"/>
        <v>3.7495716444783892E-3</v>
      </c>
      <c r="S17" s="97">
        <f t="shared" si="15"/>
        <v>1.335498062218498E-3</v>
      </c>
      <c r="T17" s="98">
        <f t="shared" si="19"/>
        <v>1.8588241329134336E-2</v>
      </c>
      <c r="U17" s="99">
        <f t="shared" si="20"/>
        <v>96259.085793449718</v>
      </c>
      <c r="V17" s="99">
        <f t="shared" si="21"/>
        <v>477197.7405700169</v>
      </c>
      <c r="W17" s="100">
        <f>SUM(V17:V$24)</f>
        <v>3068097.1389297289</v>
      </c>
      <c r="X17" s="101">
        <f t="shared" si="0"/>
        <v>476560.44391219062</v>
      </c>
      <c r="Y17" s="99">
        <f>SUM(X17:X$24)</f>
        <v>2929850.9654562445</v>
      </c>
      <c r="Z17" s="99">
        <f t="shared" si="1"/>
        <v>637.29665782630309</v>
      </c>
      <c r="AA17" s="100">
        <f>SUM(Z17:Z$24)</f>
        <v>138246.17347348441</v>
      </c>
      <c r="AB17" s="93">
        <f t="shared" si="2"/>
        <v>31.873325137464668</v>
      </c>
      <c r="AC17" s="94">
        <f t="shared" si="3"/>
        <v>30.437136830314842</v>
      </c>
      <c r="AD17" s="102">
        <f t="shared" si="16"/>
        <v>95.49407443071668</v>
      </c>
      <c r="AE17" s="94">
        <f t="shared" si="4"/>
        <v>1.4361883071498258</v>
      </c>
      <c r="AF17" s="103">
        <f t="shared" si="17"/>
        <v>4.5059255692833116</v>
      </c>
      <c r="AH17" s="104">
        <f t="shared" si="25"/>
        <v>1.1940142819923236E-6</v>
      </c>
      <c r="AI17" s="105">
        <f t="shared" si="18"/>
        <v>1.7462481763175718E-8</v>
      </c>
      <c r="AJ17" s="105">
        <f t="shared" si="22"/>
        <v>9769407.590724986</v>
      </c>
      <c r="AK17" s="105">
        <f>SUM(AJ17:AJ$24)/U17/U17</f>
        <v>6.4557446511386207E-3</v>
      </c>
      <c r="AL17" s="105">
        <f t="shared" si="23"/>
        <v>8837170.2259709071</v>
      </c>
      <c r="AM17" s="105">
        <f>SUM(AL17:AL$24)/U17/U17</f>
        <v>5.3318695623997886E-3</v>
      </c>
      <c r="AN17" s="105">
        <f t="shared" si="24"/>
        <v>27549.88932152425</v>
      </c>
      <c r="AO17" s="106">
        <f>SUM(AN17:AN$24)/U17/U17</f>
        <v>1.9030631234990118E-4</v>
      </c>
      <c r="AP17" s="93">
        <f t="shared" si="5"/>
        <v>31.715843746018521</v>
      </c>
      <c r="AQ17" s="94">
        <f t="shared" si="6"/>
        <v>32.030806528910816</v>
      </c>
      <c r="AR17" s="94">
        <f t="shared" si="7"/>
        <v>30.294018312606912</v>
      </c>
      <c r="AS17" s="94">
        <f t="shared" si="8"/>
        <v>30.580255348022771</v>
      </c>
      <c r="AT17" s="94">
        <f t="shared" si="9"/>
        <v>1.4091498025772098</v>
      </c>
      <c r="AU17" s="107">
        <f t="shared" si="10"/>
        <v>1.4632268117224418</v>
      </c>
    </row>
    <row r="18" spans="1:47" ht="14.45" customHeight="1" x14ac:dyDescent="0.15">
      <c r="A18" s="70"/>
      <c r="B18" s="90" t="s">
        <v>87</v>
      </c>
      <c r="C18" s="11">
        <v>87172</v>
      </c>
      <c r="D18" s="11">
        <v>522</v>
      </c>
      <c r="E18" s="11">
        <v>87172</v>
      </c>
      <c r="F18" s="12">
        <v>205</v>
      </c>
      <c r="G18" s="22" t="s">
        <v>86</v>
      </c>
      <c r="H18" s="3">
        <v>3980000</v>
      </c>
      <c r="I18" s="3">
        <v>19156</v>
      </c>
      <c r="J18" s="18">
        <v>55</v>
      </c>
      <c r="K18" s="3">
        <v>95507</v>
      </c>
      <c r="L18" s="4">
        <v>2670851</v>
      </c>
      <c r="M18" s="74"/>
      <c r="N18" s="74"/>
      <c r="O18" s="93">
        <f t="shared" si="11"/>
        <v>0.53535791757049889</v>
      </c>
      <c r="P18" s="94">
        <f t="shared" si="12"/>
        <v>0.98595799823412078</v>
      </c>
      <c r="Q18" s="95">
        <f t="shared" si="13"/>
        <v>5.9881613362088746E-3</v>
      </c>
      <c r="R18" s="96">
        <f t="shared" si="14"/>
        <v>6.0734446568046956E-3</v>
      </c>
      <c r="S18" s="97">
        <f t="shared" si="15"/>
        <v>2.3516725554076998E-3</v>
      </c>
      <c r="T18" s="98">
        <f t="shared" si="19"/>
        <v>2.9944706769487538E-2</v>
      </c>
      <c r="U18" s="99">
        <f t="shared" si="20"/>
        <v>94469.798676599239</v>
      </c>
      <c r="V18" s="99">
        <f t="shared" si="21"/>
        <v>465776.93216876779</v>
      </c>
      <c r="W18" s="100">
        <f>SUM(V18:V$24)</f>
        <v>2590899.3983597117</v>
      </c>
      <c r="X18" s="101">
        <f t="shared" si="0"/>
        <v>464681.57734044449</v>
      </c>
      <c r="Y18" s="99">
        <f>SUM(X18:X$24)</f>
        <v>2453290.5215440532</v>
      </c>
      <c r="Z18" s="99">
        <f t="shared" si="1"/>
        <v>1095.3548283232851</v>
      </c>
      <c r="AA18" s="100">
        <f>SUM(Z18:Z$24)</f>
        <v>137608.87681565809</v>
      </c>
      <c r="AB18" s="93">
        <f t="shared" si="2"/>
        <v>27.425689846436541</v>
      </c>
      <c r="AC18" s="94">
        <f t="shared" si="3"/>
        <v>25.969045725845806</v>
      </c>
      <c r="AD18" s="102">
        <f t="shared" si="16"/>
        <v>94.688760323817348</v>
      </c>
      <c r="AE18" s="94">
        <f t="shared" si="4"/>
        <v>1.4566441205907288</v>
      </c>
      <c r="AF18" s="103">
        <f t="shared" si="17"/>
        <v>5.3112396761826313</v>
      </c>
      <c r="AH18" s="104">
        <f t="shared" si="25"/>
        <v>1.6663495790063335E-6</v>
      </c>
      <c r="AI18" s="105">
        <f t="shared" si="18"/>
        <v>2.6913942453997179E-8</v>
      </c>
      <c r="AJ18" s="105">
        <f t="shared" si="22"/>
        <v>9679901.2531591523</v>
      </c>
      <c r="AK18" s="105">
        <f>SUM(AJ18:AJ$24)/U18/U18</f>
        <v>5.6079405795996682E-3</v>
      </c>
      <c r="AL18" s="105">
        <f t="shared" si="23"/>
        <v>8584449.2902992386</v>
      </c>
      <c r="AM18" s="105">
        <f>SUM(AL18:AL$24)/U18/U18</f>
        <v>4.5455469518740164E-3</v>
      </c>
      <c r="AN18" s="105">
        <f t="shared" si="24"/>
        <v>39082.240725975367</v>
      </c>
      <c r="AO18" s="106">
        <f>SUM(AN18:AN$24)/U18/U18</f>
        <v>1.9449652196465846E-4</v>
      </c>
      <c r="AP18" s="93">
        <f t="shared" si="5"/>
        <v>27.278912925462603</v>
      </c>
      <c r="AQ18" s="94">
        <f t="shared" si="6"/>
        <v>27.572466767410479</v>
      </c>
      <c r="AR18" s="94">
        <f t="shared" si="7"/>
        <v>25.836901209613316</v>
      </c>
      <c r="AS18" s="94">
        <f t="shared" si="8"/>
        <v>26.101190242078296</v>
      </c>
      <c r="AT18" s="94">
        <f t="shared" si="9"/>
        <v>1.4293095666565701</v>
      </c>
      <c r="AU18" s="107">
        <f t="shared" si="10"/>
        <v>1.4839786745248875</v>
      </c>
    </row>
    <row r="19" spans="1:47" ht="14.45" customHeight="1" x14ac:dyDescent="0.15">
      <c r="A19" s="70"/>
      <c r="B19" s="90" t="s">
        <v>89</v>
      </c>
      <c r="C19" s="11">
        <v>98927</v>
      </c>
      <c r="D19" s="11">
        <v>833</v>
      </c>
      <c r="E19" s="11">
        <v>98927</v>
      </c>
      <c r="F19" s="12">
        <v>617</v>
      </c>
      <c r="G19" s="22" t="s">
        <v>88</v>
      </c>
      <c r="H19" s="3">
        <v>3644000</v>
      </c>
      <c r="I19" s="3">
        <v>28869</v>
      </c>
      <c r="J19" s="18">
        <v>60</v>
      </c>
      <c r="K19" s="3">
        <v>93202</v>
      </c>
      <c r="L19" s="4">
        <v>2198671</v>
      </c>
      <c r="M19" s="74"/>
      <c r="N19" s="74"/>
      <c r="O19" s="93">
        <f t="shared" si="11"/>
        <v>0.5364563240562138</v>
      </c>
      <c r="P19" s="94">
        <f t="shared" si="12"/>
        <v>0.99896775631053536</v>
      </c>
      <c r="Q19" s="95">
        <f t="shared" si="13"/>
        <v>8.4203503593558889E-3</v>
      </c>
      <c r="R19" s="96">
        <f t="shared" si="14"/>
        <v>8.4290511942593377E-3</v>
      </c>
      <c r="S19" s="97">
        <f t="shared" si="15"/>
        <v>6.236922174937075E-3</v>
      </c>
      <c r="T19" s="98">
        <f t="shared" si="19"/>
        <v>4.1337676230176139E-2</v>
      </c>
      <c r="U19" s="99">
        <f t="shared" si="20"/>
        <v>91640.928256655956</v>
      </c>
      <c r="V19" s="99">
        <f t="shared" si="21"/>
        <v>449424.60715939628</v>
      </c>
      <c r="W19" s="100">
        <f>SUM(V19:V$24)</f>
        <v>2125122.466190944</v>
      </c>
      <c r="X19" s="101">
        <f t="shared" si="0"/>
        <v>446621.58086104144</v>
      </c>
      <c r="Y19" s="99">
        <f>SUM(X19:X$24)</f>
        <v>1988608.9442036089</v>
      </c>
      <c r="Z19" s="99">
        <f t="shared" si="1"/>
        <v>2803.0262983548223</v>
      </c>
      <c r="AA19" s="100">
        <f>SUM(Z19:Z$24)</f>
        <v>136513.52198733483</v>
      </c>
      <c r="AB19" s="93">
        <f t="shared" si="2"/>
        <v>23.189665432449335</v>
      </c>
      <c r="AC19" s="94">
        <f t="shared" si="3"/>
        <v>21.700008741008958</v>
      </c>
      <c r="AD19" s="102">
        <f t="shared" si="16"/>
        <v>93.576204470134797</v>
      </c>
      <c r="AE19" s="94">
        <f t="shared" si="4"/>
        <v>1.4896566914403744</v>
      </c>
      <c r="AF19" s="103">
        <f t="shared" si="17"/>
        <v>6.4237955298651936</v>
      </c>
      <c r="AH19" s="104">
        <f t="shared" si="25"/>
        <v>1.9665852476283298E-6</v>
      </c>
      <c r="AI19" s="105">
        <f t="shared" si="18"/>
        <v>6.2652490995591225E-8</v>
      </c>
      <c r="AJ19" s="105">
        <f t="shared" si="22"/>
        <v>7557548.3870726498</v>
      </c>
      <c r="AK19" s="105">
        <f>SUM(AJ19:AJ$24)/U19/U19</f>
        <v>4.8068727904415571E-3</v>
      </c>
      <c r="AL19" s="105">
        <f t="shared" si="23"/>
        <v>6523559.867983371</v>
      </c>
      <c r="AM19" s="105">
        <f>SUM(AL19:AL$24)/U19/U19</f>
        <v>3.8083176750981118E-3</v>
      </c>
      <c r="AN19" s="105">
        <f t="shared" si="24"/>
        <v>51642.005734667371</v>
      </c>
      <c r="AO19" s="106">
        <f>SUM(AN19:AN$24)/U19/U19</f>
        <v>2.0203598929453416E-4</v>
      </c>
      <c r="AP19" s="93">
        <f t="shared" si="5"/>
        <v>23.053775467728755</v>
      </c>
      <c r="AQ19" s="94">
        <f t="shared" si="6"/>
        <v>23.325555397169914</v>
      </c>
      <c r="AR19" s="94">
        <f t="shared" si="7"/>
        <v>21.579054066933679</v>
      </c>
      <c r="AS19" s="94">
        <f t="shared" si="8"/>
        <v>21.820963415084236</v>
      </c>
      <c r="AT19" s="94">
        <f t="shared" si="9"/>
        <v>1.4617973760059657</v>
      </c>
      <c r="AU19" s="107">
        <f t="shared" si="10"/>
        <v>1.5175160068747831</v>
      </c>
    </row>
    <row r="20" spans="1:47" ht="14.45" customHeight="1" x14ac:dyDescent="0.15">
      <c r="A20" s="70"/>
      <c r="B20" s="90" t="s">
        <v>91</v>
      </c>
      <c r="C20" s="11">
        <v>78932</v>
      </c>
      <c r="D20" s="11">
        <v>1124</v>
      </c>
      <c r="E20" s="11">
        <v>78795</v>
      </c>
      <c r="F20" s="12">
        <v>1255</v>
      </c>
      <c r="G20" s="22" t="s">
        <v>90</v>
      </c>
      <c r="H20" s="3">
        <v>3634000</v>
      </c>
      <c r="I20" s="3">
        <v>47837</v>
      </c>
      <c r="J20" s="18">
        <v>65</v>
      </c>
      <c r="K20" s="3">
        <v>89573</v>
      </c>
      <c r="L20" s="4">
        <v>1741072</v>
      </c>
      <c r="M20" s="74"/>
      <c r="N20" s="74"/>
      <c r="O20" s="93">
        <f t="shared" si="11"/>
        <v>0.53736185383244206</v>
      </c>
      <c r="P20" s="94">
        <f t="shared" si="12"/>
        <v>1.0204543372800163</v>
      </c>
      <c r="Q20" s="95">
        <f t="shared" si="13"/>
        <v>1.4240105407185932E-2</v>
      </c>
      <c r="R20" s="96">
        <f t="shared" si="14"/>
        <v>1.3954671842683732E-2</v>
      </c>
      <c r="S20" s="97">
        <f t="shared" si="15"/>
        <v>1.5927406561330033E-2</v>
      </c>
      <c r="T20" s="98">
        <f t="shared" si="19"/>
        <v>6.7591517364401763E-2</v>
      </c>
      <c r="U20" s="99">
        <f t="shared" si="20"/>
        <v>87852.705234949506</v>
      </c>
      <c r="V20" s="99">
        <f t="shared" si="21"/>
        <v>425527.57372872456</v>
      </c>
      <c r="W20" s="100">
        <f>SUM(V20:V$24)</f>
        <v>1675697.8590315476</v>
      </c>
      <c r="X20" s="101">
        <f t="shared" si="0"/>
        <v>418750.02305889083</v>
      </c>
      <c r="Y20" s="99">
        <f>SUM(X20:X$24)</f>
        <v>1541987.3633425676</v>
      </c>
      <c r="Z20" s="99">
        <f t="shared" si="1"/>
        <v>6777.5506698337367</v>
      </c>
      <c r="AA20" s="100">
        <f>SUM(Z20:Z$24)</f>
        <v>133710.49568897998</v>
      </c>
      <c r="AB20" s="93">
        <f t="shared" si="2"/>
        <v>19.07394717726828</v>
      </c>
      <c r="AC20" s="94">
        <f t="shared" si="3"/>
        <v>17.551962221524569</v>
      </c>
      <c r="AD20" s="102">
        <f t="shared" si="16"/>
        <v>92.020608311437684</v>
      </c>
      <c r="AE20" s="94">
        <f t="shared" si="4"/>
        <v>1.5219849557437117</v>
      </c>
      <c r="AF20" s="103">
        <f t="shared" si="17"/>
        <v>7.9793916885623162</v>
      </c>
      <c r="AH20" s="104">
        <f t="shared" si="25"/>
        <v>3.7898698575239269E-6</v>
      </c>
      <c r="AI20" s="105">
        <f t="shared" si="18"/>
        <v>1.9891775216143324E-7</v>
      </c>
      <c r="AJ20" s="105">
        <f t="shared" si="22"/>
        <v>9035004.2368263006</v>
      </c>
      <c r="AK20" s="105">
        <f>SUM(AJ20:AJ$24)/U20/U20</f>
        <v>4.2511584081311544E-3</v>
      </c>
      <c r="AL20" s="105">
        <f t="shared" si="23"/>
        <v>7513542.7690202454</v>
      </c>
      <c r="AM20" s="105">
        <f>SUM(AL20:AL$24)/U20/U20</f>
        <v>3.2986002572467036E-3</v>
      </c>
      <c r="AN20" s="105">
        <f t="shared" si="24"/>
        <v>109634.51714192331</v>
      </c>
      <c r="AO20" s="106">
        <f>SUM(AN20:AN$24)/U20/U20</f>
        <v>2.1314426680079025E-4</v>
      </c>
      <c r="AP20" s="93">
        <f t="shared" si="5"/>
        <v>18.946153397526555</v>
      </c>
      <c r="AQ20" s="94">
        <f t="shared" si="6"/>
        <v>19.201740957010006</v>
      </c>
      <c r="AR20" s="94">
        <f t="shared" si="7"/>
        <v>17.439392675250993</v>
      </c>
      <c r="AS20" s="94">
        <f t="shared" si="8"/>
        <v>17.664531767798145</v>
      </c>
      <c r="AT20" s="94">
        <f t="shared" si="9"/>
        <v>1.4933700118272559</v>
      </c>
      <c r="AU20" s="107">
        <f t="shared" si="10"/>
        <v>1.5505998996601675</v>
      </c>
    </row>
    <row r="21" spans="1:47" ht="14.45" customHeight="1" x14ac:dyDescent="0.15">
      <c r="A21" s="70"/>
      <c r="B21" s="90" t="s">
        <v>93</v>
      </c>
      <c r="C21" s="11">
        <v>65484</v>
      </c>
      <c r="D21" s="11">
        <v>1425</v>
      </c>
      <c r="E21" s="11">
        <v>65368</v>
      </c>
      <c r="F21" s="12">
        <v>2136</v>
      </c>
      <c r="G21" s="22" t="s">
        <v>92</v>
      </c>
      <c r="H21" s="3">
        <v>4381000</v>
      </c>
      <c r="I21" s="3">
        <v>97014</v>
      </c>
      <c r="J21" s="18">
        <v>70</v>
      </c>
      <c r="K21" s="3">
        <v>83963</v>
      </c>
      <c r="L21" s="4">
        <v>1306184</v>
      </c>
      <c r="M21" s="74"/>
      <c r="N21" s="74"/>
      <c r="O21" s="93">
        <f t="shared" si="11"/>
        <v>0.53239469128678585</v>
      </c>
      <c r="P21" s="94">
        <f t="shared" si="12"/>
        <v>1.02110463583172</v>
      </c>
      <c r="Q21" s="95">
        <f t="shared" si="13"/>
        <v>2.1761040864944108E-2</v>
      </c>
      <c r="R21" s="96">
        <f t="shared" si="14"/>
        <v>2.1311274184177116E-2</v>
      </c>
      <c r="S21" s="97">
        <f t="shared" si="15"/>
        <v>3.2676538979317098E-2</v>
      </c>
      <c r="T21" s="98">
        <f t="shared" si="19"/>
        <v>0.10149904647259014</v>
      </c>
      <c r="U21" s="99">
        <f t="shared" si="20"/>
        <v>81914.607583551755</v>
      </c>
      <c r="V21" s="99">
        <f t="shared" si="21"/>
        <v>390134.09006205521</v>
      </c>
      <c r="W21" s="100">
        <f>SUM(V21:V$24)</f>
        <v>1250170.2853028229</v>
      </c>
      <c r="X21" s="101">
        <f t="shared" si="0"/>
        <v>377385.85826098203</v>
      </c>
      <c r="Y21" s="99">
        <f>SUM(X21:X$24)</f>
        <v>1123237.3402836767</v>
      </c>
      <c r="Z21" s="99">
        <f t="shared" si="1"/>
        <v>12748.231801073154</v>
      </c>
      <c r="AA21" s="100">
        <f>SUM(Z21:Z$24)</f>
        <v>126932.94501914625</v>
      </c>
      <c r="AB21" s="93">
        <f t="shared" si="2"/>
        <v>15.261872359306205</v>
      </c>
      <c r="AC21" s="94">
        <f t="shared" si="3"/>
        <v>13.712295931320801</v>
      </c>
      <c r="AD21" s="102">
        <f t="shared" si="16"/>
        <v>89.846747558201656</v>
      </c>
      <c r="AE21" s="94">
        <f t="shared" si="4"/>
        <v>1.5495764279854045</v>
      </c>
      <c r="AF21" s="103">
        <f t="shared" si="17"/>
        <v>10.153252441798349</v>
      </c>
      <c r="AH21" s="104">
        <f t="shared" si="25"/>
        <v>6.4957245824571462E-6</v>
      </c>
      <c r="AI21" s="105">
        <f t="shared" si="18"/>
        <v>4.8355132143633382E-7</v>
      </c>
      <c r="AJ21" s="105">
        <f t="shared" si="22"/>
        <v>8571312.8920721468</v>
      </c>
      <c r="AK21" s="105">
        <f>SUM(AJ21:AJ$24)/U21/U21</f>
        <v>3.5433445292676982E-3</v>
      </c>
      <c r="AL21" s="105">
        <f t="shared" si="23"/>
        <v>6770495.0646757809</v>
      </c>
      <c r="AM21" s="105">
        <f>SUM(AL21:AL$24)/U21/U21</f>
        <v>2.6744215834535036E-3</v>
      </c>
      <c r="AN21" s="105">
        <f t="shared" si="24"/>
        <v>189092.8456683972</v>
      </c>
      <c r="AO21" s="106">
        <f>SUM(AN21:AN$24)/U21/U21</f>
        <v>2.288275873981564E-4</v>
      </c>
      <c r="AP21" s="93">
        <f t="shared" si="5"/>
        <v>15.145201401721916</v>
      </c>
      <c r="AQ21" s="94">
        <f t="shared" si="6"/>
        <v>15.378543316890493</v>
      </c>
      <c r="AR21" s="94">
        <f t="shared" si="7"/>
        <v>13.610934903529076</v>
      </c>
      <c r="AS21" s="94">
        <f t="shared" si="8"/>
        <v>13.813656959112526</v>
      </c>
      <c r="AT21" s="94">
        <f t="shared" si="9"/>
        <v>1.5199274135034904</v>
      </c>
      <c r="AU21" s="107">
        <f t="shared" si="10"/>
        <v>1.5792254424673187</v>
      </c>
    </row>
    <row r="22" spans="1:47" ht="14.45" customHeight="1" x14ac:dyDescent="0.15">
      <c r="A22" s="70"/>
      <c r="B22" s="90" t="s">
        <v>14</v>
      </c>
      <c r="C22" s="11">
        <v>53661</v>
      </c>
      <c r="D22" s="11">
        <v>2072</v>
      </c>
      <c r="E22" s="11">
        <v>53275</v>
      </c>
      <c r="F22" s="12">
        <v>3346</v>
      </c>
      <c r="G22" s="22" t="s">
        <v>94</v>
      </c>
      <c r="H22" s="3">
        <v>3136000</v>
      </c>
      <c r="I22" s="3">
        <v>109955</v>
      </c>
      <c r="J22" s="18">
        <v>75</v>
      </c>
      <c r="K22" s="3">
        <v>75298</v>
      </c>
      <c r="L22" s="4">
        <v>906628</v>
      </c>
      <c r="M22" s="74"/>
      <c r="N22" s="74"/>
      <c r="O22" s="93">
        <f t="shared" si="11"/>
        <v>0.52914645974781771</v>
      </c>
      <c r="P22" s="94">
        <f t="shared" si="12"/>
        <v>0.98442486430950904</v>
      </c>
      <c r="Q22" s="95">
        <f t="shared" si="13"/>
        <v>3.8612772777249775E-2</v>
      </c>
      <c r="R22" s="96">
        <f t="shared" si="14"/>
        <v>3.9223687024944637E-2</v>
      </c>
      <c r="S22" s="97">
        <f t="shared" si="15"/>
        <v>6.2806194274988264E-2</v>
      </c>
      <c r="T22" s="98">
        <f t="shared" si="19"/>
        <v>0.17953923304716377</v>
      </c>
      <c r="U22" s="99">
        <f t="shared" si="20"/>
        <v>73600.353021644856</v>
      </c>
      <c r="V22" s="99">
        <f t="shared" si="21"/>
        <v>336892.11636588292</v>
      </c>
      <c r="W22" s="100">
        <f>SUM(V22:V$24)</f>
        <v>860036.19524076767</v>
      </c>
      <c r="X22" s="101">
        <f t="shared" si="0"/>
        <v>315733.20465569536</v>
      </c>
      <c r="Y22" s="99">
        <f>SUM(X22:X$24)</f>
        <v>745851.48202269466</v>
      </c>
      <c r="Z22" s="99">
        <f t="shared" si="1"/>
        <v>21158.911710187596</v>
      </c>
      <c r="AA22" s="100">
        <f>SUM(Z22:Z$24)</f>
        <v>114184.7132180731</v>
      </c>
      <c r="AB22" s="93">
        <f t="shared" si="2"/>
        <v>11.685218343828362</v>
      </c>
      <c r="AC22" s="94">
        <f t="shared" si="3"/>
        <v>10.133803051234686</v>
      </c>
      <c r="AD22" s="102">
        <f t="shared" si="16"/>
        <v>86.723266549716911</v>
      </c>
      <c r="AE22" s="94">
        <f t="shared" si="4"/>
        <v>1.5514152925936773</v>
      </c>
      <c r="AF22" s="103">
        <f t="shared" si="17"/>
        <v>13.276733450283102</v>
      </c>
      <c r="AH22" s="104">
        <f t="shared" si="25"/>
        <v>1.2764000098196587E-5</v>
      </c>
      <c r="AI22" s="105">
        <f t="shared" si="18"/>
        <v>1.1048629983234294E-6</v>
      </c>
      <c r="AJ22" s="105">
        <f t="shared" si="22"/>
        <v>8393023.395055417</v>
      </c>
      <c r="AK22" s="105">
        <f>SUM(AJ22:AJ$24)/U22/U22</f>
        <v>2.8068129440232594E-3</v>
      </c>
      <c r="AL22" s="105">
        <f t="shared" si="23"/>
        <v>6143159.8735138411</v>
      </c>
      <c r="AM22" s="105">
        <f>SUM(AL22:AL$24)/U22/U22</f>
        <v>2.062923560743109E-3</v>
      </c>
      <c r="AN22" s="105">
        <f t="shared" si="24"/>
        <v>322497.27741889702</v>
      </c>
      <c r="AO22" s="106">
        <f>SUM(AN22:AN$24)/U22/U22</f>
        <v>2.485394062691889E-4</v>
      </c>
      <c r="AP22" s="93">
        <f t="shared" si="5"/>
        <v>11.581378791605909</v>
      </c>
      <c r="AQ22" s="94">
        <f t="shared" si="6"/>
        <v>11.789057896050815</v>
      </c>
      <c r="AR22" s="94">
        <f t="shared" si="7"/>
        <v>10.044780991322826</v>
      </c>
      <c r="AS22" s="94">
        <f t="shared" si="8"/>
        <v>10.222825111146546</v>
      </c>
      <c r="AT22" s="94">
        <f t="shared" si="9"/>
        <v>1.5205156326744529</v>
      </c>
      <c r="AU22" s="107">
        <f t="shared" si="10"/>
        <v>1.5823149525129017</v>
      </c>
    </row>
    <row r="23" spans="1:47" ht="14.45" customHeight="1" x14ac:dyDescent="0.15">
      <c r="A23" s="70"/>
      <c r="B23" s="90" t="s">
        <v>15</v>
      </c>
      <c r="C23" s="11">
        <v>37102</v>
      </c>
      <c r="D23" s="11">
        <v>2590</v>
      </c>
      <c r="E23" s="11">
        <v>36836</v>
      </c>
      <c r="F23" s="12">
        <v>4172</v>
      </c>
      <c r="G23" s="22" t="s">
        <v>95</v>
      </c>
      <c r="H23" s="3">
        <v>2383000</v>
      </c>
      <c r="I23" s="3">
        <v>144728</v>
      </c>
      <c r="J23" s="18">
        <v>80</v>
      </c>
      <c r="K23" s="3">
        <v>62926</v>
      </c>
      <c r="L23" s="4">
        <v>559265</v>
      </c>
      <c r="M23" s="74"/>
      <c r="N23" s="74"/>
      <c r="O23" s="93">
        <f>IF(K23&lt;0.5,0.5,((L23-L24)-5*K24)/5/(K23-K24))</f>
        <v>0.52387865911237019</v>
      </c>
      <c r="P23" s="94">
        <f t="shared" si="12"/>
        <v>0.98316701577153565</v>
      </c>
      <c r="Q23" s="95">
        <f t="shared" si="13"/>
        <v>6.98075575440677E-2</v>
      </c>
      <c r="R23" s="96">
        <f t="shared" si="14"/>
        <v>7.1002745641630935E-2</v>
      </c>
      <c r="S23" s="97">
        <f t="shared" si="15"/>
        <v>0.11325876859593875</v>
      </c>
      <c r="T23" s="98">
        <f>5*R23/(1+5*(1-O23)*R23)</f>
        <v>0.30368240844409478</v>
      </c>
      <c r="U23" s="99">
        <f t="shared" si="20"/>
        <v>60386.202088138234</v>
      </c>
      <c r="V23" s="99">
        <f>5*U23*((1-T23)+O23*T23)</f>
        <v>258274.90361394442</v>
      </c>
      <c r="W23" s="100">
        <f>SUM(V23:V$24)</f>
        <v>523144.07887488481</v>
      </c>
      <c r="X23" s="101">
        <f t="shared" si="0"/>
        <v>229023.00607139431</v>
      </c>
      <c r="Y23" s="99">
        <f>SUM(X23:X$24)</f>
        <v>430118.2773669993</v>
      </c>
      <c r="Z23" s="99">
        <f t="shared" si="1"/>
        <v>29251.897542550116</v>
      </c>
      <c r="AA23" s="100">
        <f>SUM(Z23:Z$24)</f>
        <v>93025.80150788551</v>
      </c>
      <c r="AB23" s="93">
        <f t="shared" si="2"/>
        <v>8.6633048740392127</v>
      </c>
      <c r="AC23" s="94">
        <f t="shared" si="3"/>
        <v>7.1227906788906692</v>
      </c>
      <c r="AD23" s="102">
        <f t="shared" si="16"/>
        <v>82.217938563320018</v>
      </c>
      <c r="AE23" s="94">
        <f t="shared" si="4"/>
        <v>1.5405141951485426</v>
      </c>
      <c r="AF23" s="103">
        <f t="shared" si="17"/>
        <v>17.782061436679964</v>
      </c>
      <c r="AH23" s="104">
        <f>IF(D23=0,0,T23*T23*(1-T23)/D23)</f>
        <v>2.4794015778301852E-5</v>
      </c>
      <c r="AI23" s="105">
        <f t="shared" si="18"/>
        <v>2.7264420656985111E-6</v>
      </c>
      <c r="AJ23" s="105">
        <f t="shared" si="22"/>
        <v>6811515.9059849372</v>
      </c>
      <c r="AK23" s="105">
        <f>SUM(AJ23:AJ$24)/U23/U23</f>
        <v>1.8679633154068463E-3</v>
      </c>
      <c r="AL23" s="105">
        <f t="shared" si="23"/>
        <v>4478244.0924173929</v>
      </c>
      <c r="AM23" s="105">
        <f>SUM(AL23:AL$24)/U23/U23</f>
        <v>1.3798795670655851E-3</v>
      </c>
      <c r="AN23" s="105">
        <f t="shared" si="24"/>
        <v>470366.01478263887</v>
      </c>
      <c r="AO23" s="106">
        <f>SUM(AN23:AN$24)/U23/U23</f>
        <v>2.8077485601779047E-4</v>
      </c>
      <c r="AP23" s="93">
        <f t="shared" si="5"/>
        <v>8.5785937893308528</v>
      </c>
      <c r="AQ23" s="94">
        <f t="shared" si="6"/>
        <v>8.7480159587475725</v>
      </c>
      <c r="AR23" s="94">
        <f t="shared" si="7"/>
        <v>7.049983087632345</v>
      </c>
      <c r="AS23" s="94">
        <f t="shared" si="8"/>
        <v>7.1955982701489933</v>
      </c>
      <c r="AT23" s="94">
        <f t="shared" si="9"/>
        <v>1.5076717730868563</v>
      </c>
      <c r="AU23" s="107">
        <f t="shared" si="10"/>
        <v>1.5733566172102289</v>
      </c>
    </row>
    <row r="24" spans="1:47" ht="14.45" customHeight="1" x14ac:dyDescent="0.15">
      <c r="A24" s="46"/>
      <c r="B24" s="108" t="s">
        <v>16</v>
      </c>
      <c r="C24" s="13">
        <v>23337</v>
      </c>
      <c r="D24" s="13">
        <v>3432</v>
      </c>
      <c r="E24" s="13">
        <v>23171</v>
      </c>
      <c r="F24" s="14">
        <v>5579</v>
      </c>
      <c r="G24" s="23" t="s">
        <v>96</v>
      </c>
      <c r="H24" s="5">
        <v>2105000</v>
      </c>
      <c r="I24" s="5">
        <v>314649</v>
      </c>
      <c r="J24" s="19">
        <v>85</v>
      </c>
      <c r="K24" s="5">
        <v>45982</v>
      </c>
      <c r="L24" s="6">
        <v>284972</v>
      </c>
      <c r="M24" s="74"/>
      <c r="N24" s="74"/>
      <c r="O24" s="111">
        <v>1</v>
      </c>
      <c r="P24" s="112">
        <f>IF(H24&lt;0.5,1,(I24/H24)/(K24/L24))</f>
        <v>0.92637875988032503</v>
      </c>
      <c r="Q24" s="113">
        <f t="shared" si="13"/>
        <v>0.14706260444787247</v>
      </c>
      <c r="R24" s="114">
        <f t="shared" si="14"/>
        <v>0.15874997443472352</v>
      </c>
      <c r="S24" s="115">
        <f t="shared" si="15"/>
        <v>0.24077510681455266</v>
      </c>
      <c r="T24" s="111">
        <v>1</v>
      </c>
      <c r="U24" s="116">
        <f>U23*(1-T23)</f>
        <v>42047.974801220589</v>
      </c>
      <c r="V24" s="116">
        <f>U24/R24</f>
        <v>264869.17526094039</v>
      </c>
      <c r="W24" s="117">
        <f>SUM(V24:V$24)</f>
        <v>264869.17526094039</v>
      </c>
      <c r="X24" s="111">
        <f t="shared" si="0"/>
        <v>201095.27129560499</v>
      </c>
      <c r="Y24" s="116">
        <f>SUM(X24:X$24)</f>
        <v>201095.27129560499</v>
      </c>
      <c r="Z24" s="116">
        <f t="shared" si="1"/>
        <v>63773.90396533539</v>
      </c>
      <c r="AA24" s="117">
        <f>SUM(Z24:Z$24)</f>
        <v>63773.90396533539</v>
      </c>
      <c r="AB24" s="118">
        <f t="shared" si="2"/>
        <v>6.2992136128575602</v>
      </c>
      <c r="AC24" s="112">
        <f t="shared" si="3"/>
        <v>4.7825197823740968</v>
      </c>
      <c r="AD24" s="119">
        <f t="shared" si="16"/>
        <v>75.922489318544734</v>
      </c>
      <c r="AE24" s="112">
        <f t="shared" si="4"/>
        <v>1.5166938304834632</v>
      </c>
      <c r="AF24" s="120">
        <f t="shared" si="17"/>
        <v>24.077510681455266</v>
      </c>
      <c r="AH24" s="121">
        <f>0</f>
        <v>0</v>
      </c>
      <c r="AI24" s="122">
        <f t="shared" si="18"/>
        <v>7.889277750334185E-6</v>
      </c>
      <c r="AJ24" s="122">
        <v>0</v>
      </c>
      <c r="AK24" s="122">
        <f>(1-R24)/R24/R24/D24</f>
        <v>9.7263632073287982E-3</v>
      </c>
      <c r="AL24" s="122">
        <f>V24*V24*AI24</f>
        <v>553477.6453104734</v>
      </c>
      <c r="AM24" s="122">
        <f>(1-S24)*(1-S24)*(1-R24)/R24/R24/D24+AI24/R24/R24</f>
        <v>5.9195412651027153E-3</v>
      </c>
      <c r="AN24" s="122">
        <f>V24*V24*AI24</f>
        <v>553477.6453104734</v>
      </c>
      <c r="AO24" s="123">
        <f>S24*S24*(1-R24)/R24/R24/D24+AI24/R24/R24</f>
        <v>8.7691033809737069E-4</v>
      </c>
      <c r="AP24" s="118">
        <f t="shared" si="5"/>
        <v>6.1059138536821429</v>
      </c>
      <c r="AQ24" s="112">
        <f t="shared" si="6"/>
        <v>6.4925133720329775</v>
      </c>
      <c r="AR24" s="112">
        <f t="shared" si="7"/>
        <v>4.6317202143242557</v>
      </c>
      <c r="AS24" s="112">
        <f t="shared" si="8"/>
        <v>4.9333193504239379</v>
      </c>
      <c r="AT24" s="112">
        <f t="shared" si="9"/>
        <v>1.458652993525035</v>
      </c>
      <c r="AU24" s="124">
        <f t="shared" si="10"/>
        <v>1.5747346674418914</v>
      </c>
    </row>
    <row r="25" spans="1:47" ht="14.45" customHeight="1" x14ac:dyDescent="0.15">
      <c r="A25" s="70" t="s">
        <v>7</v>
      </c>
      <c r="B25" s="71" t="s">
        <v>64</v>
      </c>
      <c r="C25" s="9">
        <v>50998</v>
      </c>
      <c r="D25" s="9">
        <v>32</v>
      </c>
      <c r="E25" s="9">
        <v>50998</v>
      </c>
      <c r="F25" s="10">
        <v>0</v>
      </c>
      <c r="G25" s="21" t="s">
        <v>64</v>
      </c>
      <c r="H25" s="1">
        <v>2032000</v>
      </c>
      <c r="I25" s="1">
        <v>856</v>
      </c>
      <c r="J25" s="17">
        <v>0</v>
      </c>
      <c r="K25" s="1">
        <v>100000</v>
      </c>
      <c r="L25" s="2">
        <v>8708527</v>
      </c>
      <c r="M25" s="74"/>
      <c r="N25" s="74"/>
      <c r="O25" s="125">
        <f t="shared" ref="O25:O40" si="26">IF(K25&lt;0.5,0.5,((L25-L26)-5*K26)/5/(K25-K26))</f>
        <v>0.16561085972850678</v>
      </c>
      <c r="P25" s="126">
        <f t="shared" ref="P25:P40" si="27">IF(H25&lt;0.5,1,(I25/H25)/((K25-K26)/(L25-L26)))</f>
        <v>0.95131909359746325</v>
      </c>
      <c r="Q25" s="77">
        <f t="shared" si="13"/>
        <v>6.2747558727793251E-4</v>
      </c>
      <c r="R25" s="127">
        <f t="shared" si="14"/>
        <v>6.5958477181941183E-4</v>
      </c>
      <c r="S25" s="128">
        <f t="shared" si="15"/>
        <v>0</v>
      </c>
      <c r="T25" s="129">
        <f>5*R25/(1+5*(1-O25)*R25)</f>
        <v>3.2888736948115237E-3</v>
      </c>
      <c r="U25" s="130">
        <v>100000</v>
      </c>
      <c r="V25" s="130">
        <f>5*U25*((1-T25)+O25*T25)</f>
        <v>498627.89975266228</v>
      </c>
      <c r="W25" s="131">
        <f>SUM(V25:V$42)</f>
        <v>8675966.2965764441</v>
      </c>
      <c r="X25" s="132">
        <f t="shared" si="0"/>
        <v>498627.89975266228</v>
      </c>
      <c r="Y25" s="130">
        <f>SUM(X25:X$42)</f>
        <v>8370217.0029403064</v>
      </c>
      <c r="Z25" s="130">
        <f t="shared" si="1"/>
        <v>0</v>
      </c>
      <c r="AA25" s="131">
        <f>SUM(Z25:Z$42)</f>
        <v>305749.2936361382</v>
      </c>
      <c r="AB25" s="125">
        <f t="shared" si="2"/>
        <v>86.759662965764434</v>
      </c>
      <c r="AC25" s="126">
        <f t="shared" si="3"/>
        <v>83.702170029403064</v>
      </c>
      <c r="AD25" s="84">
        <f t="shared" si="16"/>
        <v>96.475905009488258</v>
      </c>
      <c r="AE25" s="126">
        <f t="shared" si="4"/>
        <v>3.0574929363613821</v>
      </c>
      <c r="AF25" s="85">
        <f t="shared" si="17"/>
        <v>3.5240949905117493</v>
      </c>
      <c r="AH25" s="86">
        <f>IF(D25=0,0,T25*T25*(1-T25)/D25)</f>
        <v>3.3690985789449636E-7</v>
      </c>
      <c r="AI25" s="87">
        <f t="shared" si="18"/>
        <v>0</v>
      </c>
      <c r="AJ25" s="87">
        <f>U25*U25*((1-O25)*5+AB26)^2*AH25</f>
        <v>25042690.714366455</v>
      </c>
      <c r="AK25" s="87">
        <f>SUM(AJ25:AJ$42)/U25/U25</f>
        <v>1.0964209806090102E-2</v>
      </c>
      <c r="AL25" s="87">
        <f>U25*U25*((1-O25)*5*(1-S25)+AC26)^2*AH25+V25*V25*AI25</f>
        <v>23292329.271007806</v>
      </c>
      <c r="AM25" s="87">
        <f>SUM(AL25:AL$42)/U25/U25</f>
        <v>8.9730261735576997E-3</v>
      </c>
      <c r="AN25" s="87">
        <f>U25*U25*((1-O25)*5*S25+AE26)^2*AH25+V25*V25*AI25</f>
        <v>31703.413899247651</v>
      </c>
      <c r="AO25" s="88">
        <f>SUM(AN25:AN$42)/U25/U25</f>
        <v>3.9153623595272394E-4</v>
      </c>
      <c r="AP25" s="125">
        <f t="shared" si="5"/>
        <v>86.554431125176592</v>
      </c>
      <c r="AQ25" s="126">
        <f t="shared" si="6"/>
        <v>86.964894806352277</v>
      </c>
      <c r="AR25" s="126">
        <f t="shared" si="7"/>
        <v>83.51650695459189</v>
      </c>
      <c r="AS25" s="126">
        <f t="shared" si="8"/>
        <v>83.887833104214238</v>
      </c>
      <c r="AT25" s="126">
        <f t="shared" si="9"/>
        <v>3.0187098781524684</v>
      </c>
      <c r="AU25" s="133">
        <f t="shared" si="10"/>
        <v>3.0962759945702958</v>
      </c>
    </row>
    <row r="26" spans="1:47" ht="14.45" customHeight="1" x14ac:dyDescent="0.15">
      <c r="A26" s="134"/>
      <c r="B26" s="90" t="s">
        <v>66</v>
      </c>
      <c r="C26" s="11">
        <v>53248</v>
      </c>
      <c r="D26" s="11">
        <v>2</v>
      </c>
      <c r="E26" s="11">
        <v>53248</v>
      </c>
      <c r="F26" s="12">
        <v>0</v>
      </c>
      <c r="G26" s="22" t="s">
        <v>66</v>
      </c>
      <c r="H26" s="3">
        <v>2373000</v>
      </c>
      <c r="I26" s="3">
        <v>144</v>
      </c>
      <c r="J26" s="18">
        <v>5</v>
      </c>
      <c r="K26" s="3">
        <v>99779</v>
      </c>
      <c r="L26" s="4">
        <v>8209449</v>
      </c>
      <c r="M26" s="74"/>
      <c r="N26" s="74"/>
      <c r="O26" s="93">
        <f t="shared" si="26"/>
        <v>0.48275862068965519</v>
      </c>
      <c r="P26" s="94">
        <f t="shared" si="27"/>
        <v>1.0437839487335978</v>
      </c>
      <c r="Q26" s="95">
        <f t="shared" si="13"/>
        <v>3.7560096153846156E-5</v>
      </c>
      <c r="R26" s="96">
        <f t="shared" si="14"/>
        <v>3.5984550442088204E-5</v>
      </c>
      <c r="S26" s="97">
        <f t="shared" si="15"/>
        <v>0</v>
      </c>
      <c r="T26" s="98">
        <f>5*R26/(1+5*(1-O26)*R26)</f>
        <v>1.7990600952886844E-4</v>
      </c>
      <c r="U26" s="99">
        <f>U25*(1-T25)</f>
        <v>99671.112630518837</v>
      </c>
      <c r="V26" s="99">
        <f>5*U26*((1-T26)+O26*T26)</f>
        <v>498309.18875913211</v>
      </c>
      <c r="W26" s="100">
        <f>SUM(V26:V$42)</f>
        <v>8177338.3968237834</v>
      </c>
      <c r="X26" s="101">
        <f t="shared" si="0"/>
        <v>498309.18875913211</v>
      </c>
      <c r="Y26" s="99">
        <f>SUM(X26:X$42)</f>
        <v>7871589.1031876449</v>
      </c>
      <c r="Z26" s="99">
        <f t="shared" si="1"/>
        <v>0</v>
      </c>
      <c r="AA26" s="100">
        <f>SUM(Z26:Z$42)</f>
        <v>305749.2936361382</v>
      </c>
      <c r="AB26" s="93">
        <f t="shared" si="2"/>
        <v>82.043213735731086</v>
      </c>
      <c r="AC26" s="94">
        <f t="shared" si="3"/>
        <v>78.975631910197023</v>
      </c>
      <c r="AD26" s="102">
        <f t="shared" si="16"/>
        <v>96.261016986225044</v>
      </c>
      <c r="AE26" s="94">
        <f t="shared" si="4"/>
        <v>3.0675818255340634</v>
      </c>
      <c r="AF26" s="103">
        <f t="shared" si="17"/>
        <v>3.738983013774952</v>
      </c>
      <c r="AH26" s="104">
        <f>IF(D26=0,0,T26*T26*(1-T26)/D26)</f>
        <v>1.6180174697852726E-8</v>
      </c>
      <c r="AI26" s="105">
        <f t="shared" si="18"/>
        <v>0</v>
      </c>
      <c r="AJ26" s="105">
        <f>U26*U26*((1-O26)*5+AB27)^2*AH26</f>
        <v>1019589.1594218909</v>
      </c>
      <c r="AK26" s="105">
        <f>SUM(AJ26:AJ$42)/U26/U26</f>
        <v>8.5158638222198688E-3</v>
      </c>
      <c r="AL26" s="105">
        <f>U26*U26*((1-O26)*5*(1-S26)+AC27)^2*AH26+V26*V26*AI26</f>
        <v>942546.55062171107</v>
      </c>
      <c r="AM26" s="105">
        <f>SUM(AL26:AL$42)/U26/U26</f>
        <v>6.6877109810070954E-3</v>
      </c>
      <c r="AN26" s="105">
        <f>U26*U26*((1-O26)*5*S26+AE27)^2*AH26+V26*V26*AI26</f>
        <v>1513.1096797347575</v>
      </c>
      <c r="AO26" s="106">
        <f>SUM(AN26:AN$42)/U26/U26</f>
        <v>3.909331253047923E-4</v>
      </c>
      <c r="AP26" s="93">
        <f t="shared" si="5"/>
        <v>81.862342117008197</v>
      </c>
      <c r="AQ26" s="94">
        <f t="shared" si="6"/>
        <v>82.224085354453976</v>
      </c>
      <c r="AR26" s="94">
        <f t="shared" si="7"/>
        <v>78.815346194973742</v>
      </c>
      <c r="AS26" s="94">
        <f t="shared" si="8"/>
        <v>79.135917625420305</v>
      </c>
      <c r="AT26" s="94">
        <f t="shared" si="9"/>
        <v>3.0288286489652854</v>
      </c>
      <c r="AU26" s="107">
        <f t="shared" si="10"/>
        <v>3.1063350021028415</v>
      </c>
    </row>
    <row r="27" spans="1:47" ht="14.45" customHeight="1" x14ac:dyDescent="0.15">
      <c r="A27" s="134"/>
      <c r="B27" s="90" t="s">
        <v>68</v>
      </c>
      <c r="C27" s="11">
        <v>56334</v>
      </c>
      <c r="D27" s="11">
        <v>5</v>
      </c>
      <c r="E27" s="11">
        <v>56334</v>
      </c>
      <c r="F27" s="12">
        <v>0</v>
      </c>
      <c r="G27" s="22" t="s">
        <v>68</v>
      </c>
      <c r="H27" s="3">
        <v>2555000</v>
      </c>
      <c r="I27" s="3">
        <v>189</v>
      </c>
      <c r="J27" s="18">
        <v>10</v>
      </c>
      <c r="K27" s="3">
        <v>99750</v>
      </c>
      <c r="L27" s="4">
        <v>7710629</v>
      </c>
      <c r="M27" s="74"/>
      <c r="N27" s="74"/>
      <c r="O27" s="93">
        <f t="shared" si="26"/>
        <v>0.5736842105263158</v>
      </c>
      <c r="P27" s="94">
        <f t="shared" si="27"/>
        <v>0.97073273251622216</v>
      </c>
      <c r="Q27" s="95">
        <f t="shared" si="13"/>
        <v>8.875634607874463E-5</v>
      </c>
      <c r="R27" s="96">
        <f t="shared" si="14"/>
        <v>9.1432320252229061E-5</v>
      </c>
      <c r="S27" s="97">
        <f t="shared" si="15"/>
        <v>0</v>
      </c>
      <c r="T27" s="98">
        <f t="shared" ref="T27:T40" si="28">5*R27/(1+5*(1-O27)*R27)</f>
        <v>4.5707252001684728E-4</v>
      </c>
      <c r="U27" s="99">
        <f t="shared" ref="U27:U41" si="29">U26*(1-T26)</f>
        <v>99653.181198380174</v>
      </c>
      <c r="V27" s="99">
        <f t="shared" ref="V27:V40" si="30">5*U27*((1-T27)+O27*T27)</f>
        <v>498168.81527655089</v>
      </c>
      <c r="W27" s="100">
        <f>SUM(V27:V$42)</f>
        <v>7679029.2080646511</v>
      </c>
      <c r="X27" s="101">
        <f t="shared" si="0"/>
        <v>498168.81527655089</v>
      </c>
      <c r="Y27" s="99">
        <f>SUM(X27:X$42)</f>
        <v>7373279.9144285135</v>
      </c>
      <c r="Z27" s="99">
        <f t="shared" ref="Z27:Z40" si="31">V27*S27</f>
        <v>0</v>
      </c>
      <c r="AA27" s="100">
        <f>SUM(Z27:Z$42)</f>
        <v>305749.2936361382</v>
      </c>
      <c r="AB27" s="93">
        <f t="shared" ref="AB27:AB40" si="32">W27/U27</f>
        <v>77.057542124801444</v>
      </c>
      <c r="AC27" s="94">
        <f t="shared" ref="AC27:AC40" si="33">Y27/U27</f>
        <v>73.989408323558493</v>
      </c>
      <c r="AD27" s="102">
        <f t="shared" ref="AD27:AD40" si="34">AC27/AB27*100</f>
        <v>96.018386109079586</v>
      </c>
      <c r="AE27" s="94">
        <f t="shared" ref="AE27:AE40" si="35">AA27/U27</f>
        <v>3.0681338012429458</v>
      </c>
      <c r="AF27" s="103">
        <f t="shared" ref="AF27:AF40" si="36">AE27/AB27*100</f>
        <v>3.9816138909204164</v>
      </c>
      <c r="AH27" s="104">
        <f t="shared" ref="AH27:AH40" si="37">IF(D27=0,0,T27*T27*(1-T27)/D27)</f>
        <v>4.1763959823428316E-8</v>
      </c>
      <c r="AI27" s="105">
        <f t="shared" si="18"/>
        <v>0</v>
      </c>
      <c r="AJ27" s="105">
        <f t="shared" ref="AJ27:AJ40" si="38">U27*U27*((1-O27)*5+AB28)^2*AH27</f>
        <v>2284870.3097942509</v>
      </c>
      <c r="AK27" s="105">
        <f>SUM(AJ27:AJ$42)/U27/U27</f>
        <v>8.4162589218554542E-3</v>
      </c>
      <c r="AL27" s="105">
        <f t="shared" ref="AL27:AL40" si="39">U27*U27*((1-O27)*5*(1-S27)+AC28)^2*AH27+V27*V27*AI27</f>
        <v>2099793.8326568305</v>
      </c>
      <c r="AM27" s="105">
        <f>SUM(AL27:AL$42)/U27/U27</f>
        <v>6.5952060915540588E-3</v>
      </c>
      <c r="AN27" s="105">
        <f t="shared" ref="AN27:AN40" si="40">U27*U27*((1-O27)*5*S27+AE28)^2*AH27+V27*V27*AI27</f>
        <v>3907.7762847684339</v>
      </c>
      <c r="AO27" s="106">
        <f>SUM(AN27:AN$42)/U27/U27</f>
        <v>3.9092145970690126E-4</v>
      </c>
      <c r="AP27" s="93">
        <f t="shared" ref="AP27:AP40" si="41">AB27-1.96*SQRT(AK27)</f>
        <v>76.877731390210315</v>
      </c>
      <c r="AQ27" s="94">
        <f t="shared" ref="AQ27:AQ40" si="42">AB27+1.96*SQRT(AK27)</f>
        <v>77.237352859392573</v>
      </c>
      <c r="AR27" s="94">
        <f t="shared" ref="AR27:AR40" si="43">AC27-1.96*SQRT(AM27)</f>
        <v>73.830235010087563</v>
      </c>
      <c r="AS27" s="94">
        <f t="shared" ref="AS27:AS40" si="44">AC27+1.96*SQRT(AM27)</f>
        <v>74.148581637029423</v>
      </c>
      <c r="AT27" s="94">
        <f t="shared" ref="AT27:AT40" si="45">AE27-1.96*SQRT(AO27)</f>
        <v>3.0293812028834806</v>
      </c>
      <c r="AU27" s="107">
        <f t="shared" ref="AU27:AU40" si="46">AE27+1.96*SQRT(AO27)</f>
        <v>3.106886399602411</v>
      </c>
    </row>
    <row r="28" spans="1:47" ht="14.45" customHeight="1" x14ac:dyDescent="0.15">
      <c r="A28" s="134"/>
      <c r="B28" s="90" t="s">
        <v>70</v>
      </c>
      <c r="C28" s="11">
        <v>53954</v>
      </c>
      <c r="D28" s="11">
        <v>9</v>
      </c>
      <c r="E28" s="11">
        <v>53954</v>
      </c>
      <c r="F28" s="12">
        <v>0</v>
      </c>
      <c r="G28" s="22" t="s">
        <v>70</v>
      </c>
      <c r="H28" s="3">
        <v>2637000</v>
      </c>
      <c r="I28" s="3">
        <v>488</v>
      </c>
      <c r="J28" s="18">
        <v>15</v>
      </c>
      <c r="K28" s="3">
        <v>99712</v>
      </c>
      <c r="L28" s="4">
        <v>7211960</v>
      </c>
      <c r="M28" s="74"/>
      <c r="N28" s="74"/>
      <c r="O28" s="93">
        <f t="shared" si="26"/>
        <v>0.55384615384615388</v>
      </c>
      <c r="P28" s="94">
        <f t="shared" si="27"/>
        <v>1.0134652514720774</v>
      </c>
      <c r="Q28" s="95">
        <f t="shared" si="13"/>
        <v>1.6680876302035066E-4</v>
      </c>
      <c r="R28" s="96">
        <f t="shared" si="14"/>
        <v>1.6459248383509723E-4</v>
      </c>
      <c r="S28" s="97">
        <f t="shared" si="15"/>
        <v>0</v>
      </c>
      <c r="T28" s="98">
        <f t="shared" si="28"/>
        <v>8.226603647392732E-4</v>
      </c>
      <c r="U28" s="99">
        <f t="shared" si="29"/>
        <v>99607.632467722142</v>
      </c>
      <c r="V28" s="99">
        <f t="shared" si="30"/>
        <v>497855.36585503805</v>
      </c>
      <c r="W28" s="100">
        <f>SUM(V28:V$42)</f>
        <v>7180860.3927881001</v>
      </c>
      <c r="X28" s="101">
        <f t="shared" si="0"/>
        <v>497855.36585503805</v>
      </c>
      <c r="Y28" s="99">
        <f>SUM(X28:X$42)</f>
        <v>6875111.0991519615</v>
      </c>
      <c r="Z28" s="99">
        <f t="shared" si="31"/>
        <v>0</v>
      </c>
      <c r="AA28" s="100">
        <f>SUM(Z28:Z$42)</f>
        <v>305749.2936361382</v>
      </c>
      <c r="AB28" s="93">
        <f t="shared" si="32"/>
        <v>72.091467439656881</v>
      </c>
      <c r="AC28" s="94">
        <f t="shared" si="33"/>
        <v>69.021930637492474</v>
      </c>
      <c r="AD28" s="102">
        <f t="shared" si="34"/>
        <v>95.74216351646092</v>
      </c>
      <c r="AE28" s="94">
        <f t="shared" si="35"/>
        <v>3.0695368021643952</v>
      </c>
      <c r="AF28" s="103">
        <f t="shared" si="36"/>
        <v>4.2578364835390632</v>
      </c>
      <c r="AH28" s="104">
        <f t="shared" si="37"/>
        <v>7.5134813755069257E-8</v>
      </c>
      <c r="AI28" s="105">
        <f t="shared" si="18"/>
        <v>0</v>
      </c>
      <c r="AJ28" s="105">
        <f t="shared" si="38"/>
        <v>3588280.8778922632</v>
      </c>
      <c r="AK28" s="105">
        <f>SUM(AJ28:AJ$42)/U28/U28</f>
        <v>8.1936672241372712E-3</v>
      </c>
      <c r="AL28" s="105">
        <f t="shared" si="39"/>
        <v>3277543.4605331682</v>
      </c>
      <c r="AM28" s="105">
        <f>SUM(AL28:AL$42)/U28/U28</f>
        <v>6.3896022883873898E-3</v>
      </c>
      <c r="AN28" s="105">
        <f t="shared" si="40"/>
        <v>7035.370716335</v>
      </c>
      <c r="AO28" s="106">
        <f>SUM(AN28:AN$42)/U28/U28</f>
        <v>3.9088520143737415E-4</v>
      </c>
      <c r="AP28" s="93">
        <f t="shared" si="41"/>
        <v>71.914050439320818</v>
      </c>
      <c r="AQ28" s="94">
        <f t="shared" si="42"/>
        <v>72.268884439992945</v>
      </c>
      <c r="AR28" s="94">
        <f t="shared" si="43"/>
        <v>68.865258061235266</v>
      </c>
      <c r="AS28" s="94">
        <f t="shared" si="44"/>
        <v>69.178603213749682</v>
      </c>
      <c r="AT28" s="94">
        <f t="shared" si="45"/>
        <v>3.030786001013428</v>
      </c>
      <c r="AU28" s="107">
        <f t="shared" si="46"/>
        <v>3.1082876033153624</v>
      </c>
    </row>
    <row r="29" spans="1:47" ht="14.45" customHeight="1" x14ac:dyDescent="0.15">
      <c r="A29" s="134"/>
      <c r="B29" s="90" t="s">
        <v>72</v>
      </c>
      <c r="C29" s="11">
        <v>51365</v>
      </c>
      <c r="D29" s="11">
        <v>11</v>
      </c>
      <c r="E29" s="11">
        <v>51365</v>
      </c>
      <c r="F29" s="12">
        <v>0</v>
      </c>
      <c r="G29" s="22" t="s">
        <v>72</v>
      </c>
      <c r="H29" s="3">
        <v>2850000</v>
      </c>
      <c r="I29" s="3">
        <v>745</v>
      </c>
      <c r="J29" s="18">
        <v>20</v>
      </c>
      <c r="K29" s="3">
        <v>99621</v>
      </c>
      <c r="L29" s="4">
        <v>6713603</v>
      </c>
      <c r="M29" s="74"/>
      <c r="N29" s="74"/>
      <c r="O29" s="93">
        <f t="shared" si="26"/>
        <v>0.50687022900763368</v>
      </c>
      <c r="P29" s="94">
        <f t="shared" si="27"/>
        <v>0.99329741529395998</v>
      </c>
      <c r="Q29" s="95">
        <f t="shared" si="13"/>
        <v>2.1415360654141924E-4</v>
      </c>
      <c r="R29" s="96">
        <f t="shared" si="14"/>
        <v>2.1559867492259793E-4</v>
      </c>
      <c r="S29" s="97">
        <f t="shared" si="15"/>
        <v>0</v>
      </c>
      <c r="T29" s="98">
        <f t="shared" si="28"/>
        <v>1.0774206279069846E-3</v>
      </c>
      <c r="U29" s="99">
        <f t="shared" si="29"/>
        <v>99525.689216465427</v>
      </c>
      <c r="V29" s="99">
        <f t="shared" si="30"/>
        <v>497364.05201458966</v>
      </c>
      <c r="W29" s="100">
        <f>SUM(V29:V$42)</f>
        <v>6683005.0269330619</v>
      </c>
      <c r="X29" s="101">
        <f t="shared" si="0"/>
        <v>497364.05201458966</v>
      </c>
      <c r="Y29" s="99">
        <f>SUM(X29:X$42)</f>
        <v>6377255.7332969233</v>
      </c>
      <c r="Z29" s="99">
        <f t="shared" si="31"/>
        <v>0</v>
      </c>
      <c r="AA29" s="100">
        <f>SUM(Z29:Z$42)</f>
        <v>305749.2936361382</v>
      </c>
      <c r="AB29" s="93">
        <f t="shared" si="32"/>
        <v>67.148543050003141</v>
      </c>
      <c r="AC29" s="94">
        <f t="shared" si="33"/>
        <v>64.076478982492461</v>
      </c>
      <c r="AD29" s="102">
        <f t="shared" si="34"/>
        <v>95.424972861700027</v>
      </c>
      <c r="AE29" s="94">
        <f t="shared" si="35"/>
        <v>3.0720640675106758</v>
      </c>
      <c r="AF29" s="103">
        <f t="shared" si="36"/>
        <v>4.5750271382999603</v>
      </c>
      <c r="AH29" s="104">
        <f t="shared" si="37"/>
        <v>1.0541677287629365E-7</v>
      </c>
      <c r="AI29" s="105">
        <f t="shared" si="18"/>
        <v>0</v>
      </c>
      <c r="AJ29" s="105">
        <f t="shared" si="38"/>
        <v>4368901.7594685247</v>
      </c>
      <c r="AK29" s="105">
        <f>SUM(AJ29:AJ$42)/U29/U29</f>
        <v>7.8449087083917509E-3</v>
      </c>
      <c r="AL29" s="105">
        <f t="shared" si="39"/>
        <v>3963341.1897088508</v>
      </c>
      <c r="AM29" s="105">
        <f>SUM(AL29:AL$42)/U29/U29</f>
        <v>6.0692424648708942E-3</v>
      </c>
      <c r="AN29" s="105">
        <f t="shared" si="40"/>
        <v>9875.9067805853665</v>
      </c>
      <c r="AO29" s="106">
        <f>SUM(AN29:AN$42)/U29/U29</f>
        <v>3.9081886869109114E-4</v>
      </c>
      <c r="AP29" s="93">
        <f t="shared" si="41"/>
        <v>66.974942931068398</v>
      </c>
      <c r="AQ29" s="94">
        <f t="shared" si="42"/>
        <v>67.322143168937885</v>
      </c>
      <c r="AR29" s="94">
        <f t="shared" si="43"/>
        <v>63.923784510251167</v>
      </c>
      <c r="AS29" s="94">
        <f t="shared" si="44"/>
        <v>64.229173454733754</v>
      </c>
      <c r="AT29" s="94">
        <f t="shared" si="45"/>
        <v>3.0333165544812735</v>
      </c>
      <c r="AU29" s="107">
        <f t="shared" si="46"/>
        <v>3.1108115805400782</v>
      </c>
    </row>
    <row r="30" spans="1:47" ht="14.45" customHeight="1" x14ac:dyDescent="0.15">
      <c r="A30" s="134"/>
      <c r="B30" s="90" t="s">
        <v>74</v>
      </c>
      <c r="C30" s="11">
        <v>62301</v>
      </c>
      <c r="D30" s="11">
        <v>16</v>
      </c>
      <c r="E30" s="11">
        <v>62301</v>
      </c>
      <c r="F30" s="12">
        <v>0</v>
      </c>
      <c r="G30" s="22" t="s">
        <v>74</v>
      </c>
      <c r="H30" s="3">
        <v>2910000</v>
      </c>
      <c r="I30" s="3">
        <v>806</v>
      </c>
      <c r="J30" s="18">
        <v>25</v>
      </c>
      <c r="K30" s="3">
        <v>99490</v>
      </c>
      <c r="L30" s="4">
        <v>6215821</v>
      </c>
      <c r="M30" s="74"/>
      <c r="N30" s="74"/>
      <c r="O30" s="93">
        <f t="shared" si="26"/>
        <v>0.51240875912408756</v>
      </c>
      <c r="P30" s="94">
        <f t="shared" si="27"/>
        <v>1.005030466300449</v>
      </c>
      <c r="Q30" s="95">
        <f t="shared" si="13"/>
        <v>2.5681770758093769E-4</v>
      </c>
      <c r="R30" s="96">
        <f t="shared" si="14"/>
        <v>2.5553226115253237E-4</v>
      </c>
      <c r="S30" s="97">
        <f t="shared" si="15"/>
        <v>0</v>
      </c>
      <c r="T30" s="98">
        <f t="shared" si="28"/>
        <v>1.2768658483946239E-3</v>
      </c>
      <c r="U30" s="99">
        <f t="shared" si="29"/>
        <v>99418.458185896947</v>
      </c>
      <c r="V30" s="99">
        <f t="shared" si="30"/>
        <v>496782.80693428882</v>
      </c>
      <c r="W30" s="100">
        <f>SUM(V30:V$42)</f>
        <v>6185640.9749184726</v>
      </c>
      <c r="X30" s="101">
        <f t="shared" si="0"/>
        <v>496782.80693428882</v>
      </c>
      <c r="Y30" s="99">
        <f>SUM(X30:X$42)</f>
        <v>5879891.681282334</v>
      </c>
      <c r="Z30" s="99">
        <f t="shared" si="31"/>
        <v>0</v>
      </c>
      <c r="AA30" s="100">
        <f>SUM(Z30:Z$42)</f>
        <v>305749.2936361382</v>
      </c>
      <c r="AB30" s="93">
        <f t="shared" si="32"/>
        <v>62.218234800546725</v>
      </c>
      <c r="AC30" s="94">
        <f t="shared" si="33"/>
        <v>59.142857257832922</v>
      </c>
      <c r="AD30" s="102">
        <f t="shared" si="34"/>
        <v>95.057112191349447</v>
      </c>
      <c r="AE30" s="94">
        <f t="shared" si="35"/>
        <v>3.0753775427137979</v>
      </c>
      <c r="AF30" s="103">
        <f t="shared" si="36"/>
        <v>4.9428878086505499</v>
      </c>
      <c r="AH30" s="104">
        <f t="shared" si="37"/>
        <v>1.017690381305825E-7</v>
      </c>
      <c r="AI30" s="105">
        <f t="shared" si="18"/>
        <v>0</v>
      </c>
      <c r="AJ30" s="105">
        <f t="shared" si="38"/>
        <v>3588975.8714109804</v>
      </c>
      <c r="AK30" s="105">
        <f>SUM(AJ30:AJ$42)/U30/U30</f>
        <v>7.4198243546119633E-3</v>
      </c>
      <c r="AL30" s="105">
        <f t="shared" si="39"/>
        <v>3228478.2982948129</v>
      </c>
      <c r="AM30" s="105">
        <f>SUM(AL30:AL$42)/U30/U30</f>
        <v>5.6813575442300271E-3</v>
      </c>
      <c r="AN30" s="105">
        <f t="shared" si="40"/>
        <v>9537.9792833332758</v>
      </c>
      <c r="AO30" s="106">
        <f>SUM(AN30:AN$42)/U30/U30</f>
        <v>3.9066320613523353E-4</v>
      </c>
      <c r="AP30" s="93">
        <f t="shared" si="41"/>
        <v>62.049403531995317</v>
      </c>
      <c r="AQ30" s="94">
        <f t="shared" si="42"/>
        <v>62.387066069098132</v>
      </c>
      <c r="AR30" s="94">
        <f t="shared" si="43"/>
        <v>58.995122687938419</v>
      </c>
      <c r="AS30" s="94">
        <f t="shared" si="44"/>
        <v>59.290591827727425</v>
      </c>
      <c r="AT30" s="94">
        <f t="shared" si="45"/>
        <v>3.0366377469904191</v>
      </c>
      <c r="AU30" s="107">
        <f t="shared" si="46"/>
        <v>3.1141173384371768</v>
      </c>
    </row>
    <row r="31" spans="1:47" ht="14.45" customHeight="1" x14ac:dyDescent="0.15">
      <c r="A31" s="134"/>
      <c r="B31" s="90" t="s">
        <v>76</v>
      </c>
      <c r="C31" s="11">
        <v>72633</v>
      </c>
      <c r="D31" s="11">
        <v>31</v>
      </c>
      <c r="E31" s="11">
        <v>72633</v>
      </c>
      <c r="F31" s="12">
        <v>0</v>
      </c>
      <c r="G31" s="22" t="s">
        <v>76</v>
      </c>
      <c r="H31" s="3">
        <v>2976000</v>
      </c>
      <c r="I31" s="3">
        <v>1022</v>
      </c>
      <c r="J31" s="18">
        <v>30</v>
      </c>
      <c r="K31" s="3">
        <v>99353</v>
      </c>
      <c r="L31" s="4">
        <v>5718705</v>
      </c>
      <c r="M31" s="74"/>
      <c r="N31" s="74"/>
      <c r="O31" s="93">
        <f t="shared" si="26"/>
        <v>0.51529411764705879</v>
      </c>
      <c r="P31" s="94">
        <f t="shared" si="27"/>
        <v>1.0026738733396585</v>
      </c>
      <c r="Q31" s="95">
        <f t="shared" si="13"/>
        <v>4.2680324370465217E-4</v>
      </c>
      <c r="R31" s="96">
        <f t="shared" si="14"/>
        <v>4.2566506922442907E-4</v>
      </c>
      <c r="S31" s="97">
        <f t="shared" si="15"/>
        <v>0</v>
      </c>
      <c r="T31" s="98">
        <f t="shared" si="28"/>
        <v>2.1261320032277351E-3</v>
      </c>
      <c r="U31" s="99">
        <f t="shared" si="29"/>
        <v>99291.514151939336</v>
      </c>
      <c r="V31" s="99">
        <f t="shared" si="30"/>
        <v>495945.94706119312</v>
      </c>
      <c r="W31" s="100">
        <f>SUM(V31:V$42)</f>
        <v>5688858.1679841829</v>
      </c>
      <c r="X31" s="101">
        <f t="shared" si="0"/>
        <v>495945.94706119312</v>
      </c>
      <c r="Y31" s="99">
        <f>SUM(X31:X$42)</f>
        <v>5383108.8743480444</v>
      </c>
      <c r="Z31" s="99">
        <f t="shared" si="31"/>
        <v>0</v>
      </c>
      <c r="AA31" s="100">
        <f>SUM(Z31:Z$42)</f>
        <v>305749.2936361382</v>
      </c>
      <c r="AB31" s="93">
        <f t="shared" si="32"/>
        <v>57.294505140478506</v>
      </c>
      <c r="AC31" s="94">
        <f t="shared" si="33"/>
        <v>54.215195732745336</v>
      </c>
      <c r="AD31" s="102">
        <f t="shared" si="34"/>
        <v>94.625471674494591</v>
      </c>
      <c r="AE31" s="94">
        <f t="shared" si="35"/>
        <v>3.079309407733172</v>
      </c>
      <c r="AF31" s="103">
        <f t="shared" si="36"/>
        <v>5.3745283255054126</v>
      </c>
      <c r="AH31" s="104">
        <f t="shared" si="37"/>
        <v>1.4551052415314134E-7</v>
      </c>
      <c r="AI31" s="105">
        <f t="shared" si="18"/>
        <v>0</v>
      </c>
      <c r="AJ31" s="105">
        <f t="shared" si="38"/>
        <v>4313485.5910687968</v>
      </c>
      <c r="AK31" s="105">
        <f>SUM(AJ31:AJ$42)/U31/U31</f>
        <v>7.0747713243856343E-3</v>
      </c>
      <c r="AL31" s="105">
        <f t="shared" si="39"/>
        <v>3841655.3211228815</v>
      </c>
      <c r="AM31" s="105">
        <f>SUM(AL31:AL$42)/U31/U31</f>
        <v>5.3684224710733829E-3</v>
      </c>
      <c r="AN31" s="105">
        <f t="shared" si="40"/>
        <v>13660.733866284714</v>
      </c>
      <c r="AO31" s="106">
        <f>SUM(AN31:AN$42)/U31/U31</f>
        <v>3.9069531122954006E-4</v>
      </c>
      <c r="AP31" s="93">
        <f t="shared" si="41"/>
        <v>57.129646287153122</v>
      </c>
      <c r="AQ31" s="94">
        <f t="shared" si="42"/>
        <v>57.45936399380389</v>
      </c>
      <c r="AR31" s="94">
        <f t="shared" si="43"/>
        <v>54.071587474748533</v>
      </c>
      <c r="AS31" s="94">
        <f t="shared" si="44"/>
        <v>54.358803990742139</v>
      </c>
      <c r="AT31" s="94">
        <f t="shared" si="45"/>
        <v>3.0405680202048528</v>
      </c>
      <c r="AU31" s="107">
        <f t="shared" si="46"/>
        <v>3.1180507952614911</v>
      </c>
    </row>
    <row r="32" spans="1:47" ht="14.45" customHeight="1" x14ac:dyDescent="0.15">
      <c r="A32" s="134"/>
      <c r="B32" s="90" t="s">
        <v>78</v>
      </c>
      <c r="C32" s="11">
        <v>85951</v>
      </c>
      <c r="D32" s="11">
        <v>46</v>
      </c>
      <c r="E32" s="11">
        <v>85951</v>
      </c>
      <c r="F32" s="12">
        <v>0</v>
      </c>
      <c r="G32" s="22" t="s">
        <v>78</v>
      </c>
      <c r="H32" s="3">
        <v>3405000</v>
      </c>
      <c r="I32" s="3">
        <v>1660</v>
      </c>
      <c r="J32" s="18">
        <v>35</v>
      </c>
      <c r="K32" s="3">
        <v>99183</v>
      </c>
      <c r="L32" s="4">
        <v>5222352</v>
      </c>
      <c r="M32" s="74"/>
      <c r="N32" s="74"/>
      <c r="O32" s="93">
        <f t="shared" si="26"/>
        <v>0.52941176470588236</v>
      </c>
      <c r="P32" s="94">
        <f t="shared" si="27"/>
        <v>1.014683424030405</v>
      </c>
      <c r="Q32" s="95">
        <f t="shared" si="13"/>
        <v>5.3518865400053518E-4</v>
      </c>
      <c r="R32" s="96">
        <f t="shared" si="14"/>
        <v>5.2744397052897777E-4</v>
      </c>
      <c r="S32" s="97">
        <f t="shared" si="15"/>
        <v>0</v>
      </c>
      <c r="T32" s="98">
        <f t="shared" si="28"/>
        <v>2.6339510018810984E-3</v>
      </c>
      <c r="U32" s="99">
        <f t="shared" si="29"/>
        <v>99080.407286051952</v>
      </c>
      <c r="V32" s="99">
        <f t="shared" si="30"/>
        <v>494787.9824584059</v>
      </c>
      <c r="W32" s="100">
        <f>SUM(V32:V$42)</f>
        <v>5192912.2209229898</v>
      </c>
      <c r="X32" s="101">
        <f t="shared" si="0"/>
        <v>494787.9824584059</v>
      </c>
      <c r="Y32" s="99">
        <f>SUM(X32:X$42)</f>
        <v>4887162.9272868522</v>
      </c>
      <c r="Z32" s="99">
        <f t="shared" si="31"/>
        <v>0</v>
      </c>
      <c r="AA32" s="100">
        <f>SUM(Z32:Z$42)</f>
        <v>305749.2936361382</v>
      </c>
      <c r="AB32" s="93">
        <f t="shared" si="32"/>
        <v>52.411090781355945</v>
      </c>
      <c r="AC32" s="94">
        <f t="shared" si="33"/>
        <v>49.325220405859625</v>
      </c>
      <c r="AD32" s="102">
        <f t="shared" si="34"/>
        <v>94.112180590994214</v>
      </c>
      <c r="AE32" s="94">
        <f t="shared" si="35"/>
        <v>3.0858703754963277</v>
      </c>
      <c r="AF32" s="103">
        <f t="shared" si="36"/>
        <v>5.8878194090058056</v>
      </c>
      <c r="AH32" s="104">
        <f t="shared" si="37"/>
        <v>1.5042226791364892E-7</v>
      </c>
      <c r="AI32" s="105">
        <f t="shared" si="18"/>
        <v>0</v>
      </c>
      <c r="AJ32" s="105">
        <f t="shared" si="38"/>
        <v>3676289.1141505474</v>
      </c>
      <c r="AK32" s="105">
        <f>SUM(AJ32:AJ$42)/U32/U32</f>
        <v>6.6655586883551171E-3</v>
      </c>
      <c r="AL32" s="105">
        <f t="shared" si="39"/>
        <v>3234491.570894998</v>
      </c>
      <c r="AM32" s="105">
        <f>SUM(AL32:AL$42)/U32/U32</f>
        <v>4.9999937120630443E-3</v>
      </c>
      <c r="AN32" s="105">
        <f t="shared" si="40"/>
        <v>14136.239550914941</v>
      </c>
      <c r="AO32" s="106">
        <f>SUM(AN32:AN$42)/U32/U32</f>
        <v>3.9097041536561276E-4</v>
      </c>
      <c r="AP32" s="93">
        <f t="shared" si="41"/>
        <v>52.251070750556096</v>
      </c>
      <c r="AQ32" s="94">
        <f t="shared" si="42"/>
        <v>52.571110812155794</v>
      </c>
      <c r="AR32" s="94">
        <f t="shared" si="43"/>
        <v>49.186627563893452</v>
      </c>
      <c r="AS32" s="94">
        <f t="shared" si="44"/>
        <v>49.463813247825797</v>
      </c>
      <c r="AT32" s="94">
        <f t="shared" si="45"/>
        <v>3.0471153506909099</v>
      </c>
      <c r="AU32" s="107">
        <f t="shared" si="46"/>
        <v>3.1246254003017455</v>
      </c>
    </row>
    <row r="33" spans="1:47" ht="14.45" customHeight="1" x14ac:dyDescent="0.15">
      <c r="A33" s="134"/>
      <c r="B33" s="90" t="s">
        <v>80</v>
      </c>
      <c r="C33" s="11">
        <v>77333</v>
      </c>
      <c r="D33" s="11">
        <v>53</v>
      </c>
      <c r="E33" s="11">
        <v>77333</v>
      </c>
      <c r="F33" s="12">
        <v>0</v>
      </c>
      <c r="G33" s="22" t="s">
        <v>80</v>
      </c>
      <c r="H33" s="3">
        <v>3790000</v>
      </c>
      <c r="I33" s="3">
        <v>2721</v>
      </c>
      <c r="J33" s="18">
        <v>40</v>
      </c>
      <c r="K33" s="3">
        <v>98945</v>
      </c>
      <c r="L33" s="4">
        <v>4726997</v>
      </c>
      <c r="M33" s="74"/>
      <c r="N33" s="74"/>
      <c r="O33" s="93">
        <f t="shared" si="26"/>
        <v>0.53314285714285714</v>
      </c>
      <c r="P33" s="94">
        <f t="shared" si="27"/>
        <v>1.0131350682246514</v>
      </c>
      <c r="Q33" s="95">
        <f t="shared" si="13"/>
        <v>6.8534778167147277E-4</v>
      </c>
      <c r="R33" s="96">
        <f t="shared" si="14"/>
        <v>6.7646240187147931E-4</v>
      </c>
      <c r="S33" s="97">
        <f t="shared" si="15"/>
        <v>0</v>
      </c>
      <c r="T33" s="98">
        <f t="shared" si="28"/>
        <v>3.3769795677498602E-3</v>
      </c>
      <c r="U33" s="99">
        <f t="shared" si="29"/>
        <v>98819.434348014067</v>
      </c>
      <c r="V33" s="99">
        <f t="shared" si="30"/>
        <v>493318.19442826003</v>
      </c>
      <c r="W33" s="100">
        <f>SUM(V33:V$42)</f>
        <v>4698124.2384645836</v>
      </c>
      <c r="X33" s="101">
        <f t="shared" si="0"/>
        <v>493318.19442826003</v>
      </c>
      <c r="Y33" s="99">
        <f>SUM(X33:X$42)</f>
        <v>4392374.9448284451</v>
      </c>
      <c r="Z33" s="99">
        <f t="shared" si="31"/>
        <v>0</v>
      </c>
      <c r="AA33" s="100">
        <f>SUM(Z33:Z$42)</f>
        <v>305749.2936361382</v>
      </c>
      <c r="AB33" s="93">
        <f t="shared" si="32"/>
        <v>47.542512962775319</v>
      </c>
      <c r="AC33" s="94">
        <f t="shared" si="33"/>
        <v>44.448493090536665</v>
      </c>
      <c r="AD33" s="102">
        <f t="shared" si="34"/>
        <v>93.492098588349336</v>
      </c>
      <c r="AE33" s="94">
        <f t="shared" si="35"/>
        <v>3.0940198722386505</v>
      </c>
      <c r="AF33" s="103">
        <f t="shared" si="36"/>
        <v>6.5079014116506544</v>
      </c>
      <c r="AH33" s="104">
        <f t="shared" si="37"/>
        <v>2.1444301804526136E-7</v>
      </c>
      <c r="AI33" s="105">
        <f t="shared" si="18"/>
        <v>0</v>
      </c>
      <c r="AJ33" s="105">
        <f t="shared" si="38"/>
        <v>4245985.8869214579</v>
      </c>
      <c r="AK33" s="105">
        <f>SUM(AJ33:AJ$42)/U33/U33</f>
        <v>6.3243461363088503E-3</v>
      </c>
      <c r="AL33" s="105">
        <f t="shared" si="39"/>
        <v>3680691.7578084078</v>
      </c>
      <c r="AM33" s="105">
        <f>SUM(AL33:AL$42)/U33/U33</f>
        <v>4.6952140031603744E-3</v>
      </c>
      <c r="AN33" s="105">
        <f t="shared" si="40"/>
        <v>20182.780945375122</v>
      </c>
      <c r="AO33" s="106">
        <f>SUM(AN33:AN$42)/U33/U33</f>
        <v>3.9159057319482779E-4</v>
      </c>
      <c r="AP33" s="93">
        <f t="shared" si="41"/>
        <v>47.386642477701194</v>
      </c>
      <c r="AQ33" s="94">
        <f t="shared" si="42"/>
        <v>47.698383447849444</v>
      </c>
      <c r="AR33" s="94">
        <f t="shared" si="43"/>
        <v>44.314190692514366</v>
      </c>
      <c r="AS33" s="94">
        <f t="shared" si="44"/>
        <v>44.582795488558965</v>
      </c>
      <c r="AT33" s="94">
        <f t="shared" si="45"/>
        <v>3.0552341229744524</v>
      </c>
      <c r="AU33" s="107">
        <f t="shared" si="46"/>
        <v>3.1328056215028486</v>
      </c>
    </row>
    <row r="34" spans="1:47" ht="14.45" customHeight="1" x14ac:dyDescent="0.15">
      <c r="A34" s="134"/>
      <c r="B34" s="90" t="s">
        <v>82</v>
      </c>
      <c r="C34" s="11">
        <v>74348</v>
      </c>
      <c r="D34" s="11">
        <v>91</v>
      </c>
      <c r="E34" s="11">
        <v>74348</v>
      </c>
      <c r="F34" s="12">
        <v>80</v>
      </c>
      <c r="G34" s="22" t="s">
        <v>82</v>
      </c>
      <c r="H34" s="3">
        <v>4564000</v>
      </c>
      <c r="I34" s="3">
        <v>5172</v>
      </c>
      <c r="J34" s="18">
        <v>45</v>
      </c>
      <c r="K34" s="3">
        <v>98595</v>
      </c>
      <c r="L34" s="4">
        <v>4233089</v>
      </c>
      <c r="M34" s="74"/>
      <c r="N34" s="74"/>
      <c r="O34" s="93">
        <f t="shared" si="26"/>
        <v>0.54322344322344329</v>
      </c>
      <c r="P34" s="94">
        <f t="shared" si="27"/>
        <v>1.0205755891785691</v>
      </c>
      <c r="Q34" s="95">
        <f t="shared" si="13"/>
        <v>1.2239737450906547E-3</v>
      </c>
      <c r="R34" s="96">
        <f t="shared" si="14"/>
        <v>1.1992974925804317E-3</v>
      </c>
      <c r="S34" s="97">
        <f t="shared" si="15"/>
        <v>1.0760208748049713E-3</v>
      </c>
      <c r="T34" s="98">
        <f t="shared" si="28"/>
        <v>5.9801076198470618E-3</v>
      </c>
      <c r="U34" s="99">
        <f t="shared" si="29"/>
        <v>98485.723137324225</v>
      </c>
      <c r="V34" s="99">
        <f t="shared" si="30"/>
        <v>491083.51099146646</v>
      </c>
      <c r="W34" s="100">
        <f>SUM(V34:V$42)</f>
        <v>4204806.0440363241</v>
      </c>
      <c r="X34" s="101">
        <f t="shared" si="0"/>
        <v>490555.09488236712</v>
      </c>
      <c r="Y34" s="99">
        <f>SUM(X34:X$42)</f>
        <v>3899056.7504001856</v>
      </c>
      <c r="Z34" s="99">
        <f t="shared" si="31"/>
        <v>528.41610909933445</v>
      </c>
      <c r="AA34" s="100">
        <f>SUM(Z34:Z$42)</f>
        <v>305749.2936361382</v>
      </c>
      <c r="AB34" s="93">
        <f t="shared" si="32"/>
        <v>42.694574503690497</v>
      </c>
      <c r="AC34" s="94">
        <f t="shared" si="33"/>
        <v>39.590070785828622</v>
      </c>
      <c r="AD34" s="102">
        <f t="shared" si="34"/>
        <v>92.72857557675502</v>
      </c>
      <c r="AE34" s="94">
        <f t="shared" si="35"/>
        <v>3.1045037178618737</v>
      </c>
      <c r="AF34" s="103">
        <f t="shared" si="36"/>
        <v>7.2714244232449765</v>
      </c>
      <c r="AH34" s="104">
        <f t="shared" si="37"/>
        <v>3.9063547700174474E-7</v>
      </c>
      <c r="AI34" s="105">
        <f t="shared" si="18"/>
        <v>1.4457188544170054E-8</v>
      </c>
      <c r="AJ34" s="105">
        <f t="shared" si="38"/>
        <v>6128866.3414723622</v>
      </c>
      <c r="AK34" s="105">
        <f>SUM(AJ34:AJ$42)/U34/U34</f>
        <v>5.9295219765604871E-3</v>
      </c>
      <c r="AL34" s="105">
        <f t="shared" si="39"/>
        <v>5218270.6991300257</v>
      </c>
      <c r="AM34" s="105">
        <f>SUM(AL34:AL$42)/U34/U34</f>
        <v>4.3476118877129539E-3</v>
      </c>
      <c r="AN34" s="105">
        <f t="shared" si="40"/>
        <v>40375.326301444642</v>
      </c>
      <c r="AO34" s="106">
        <f>SUM(AN34:AN$42)/U34/U34</f>
        <v>3.9216799789017101E-4</v>
      </c>
      <c r="AP34" s="93">
        <f t="shared" si="41"/>
        <v>42.543647860498666</v>
      </c>
      <c r="AQ34" s="94">
        <f t="shared" si="42"/>
        <v>42.845501146882327</v>
      </c>
      <c r="AR34" s="94">
        <f t="shared" si="43"/>
        <v>39.460835396604779</v>
      </c>
      <c r="AS34" s="94">
        <f t="shared" si="44"/>
        <v>39.719306175052466</v>
      </c>
      <c r="AT34" s="94">
        <f t="shared" si="45"/>
        <v>3.0656893831297816</v>
      </c>
      <c r="AU34" s="107">
        <f t="shared" si="46"/>
        <v>3.1433180525939659</v>
      </c>
    </row>
    <row r="35" spans="1:47" ht="14.45" customHeight="1" x14ac:dyDescent="0.15">
      <c r="A35" s="134"/>
      <c r="B35" s="90" t="s">
        <v>84</v>
      </c>
      <c r="C35" s="11">
        <v>76109</v>
      </c>
      <c r="D35" s="11">
        <v>147</v>
      </c>
      <c r="E35" s="11">
        <v>76109</v>
      </c>
      <c r="F35" s="12">
        <v>80</v>
      </c>
      <c r="G35" s="22" t="s">
        <v>84</v>
      </c>
      <c r="H35" s="3">
        <v>4572000</v>
      </c>
      <c r="I35" s="3">
        <v>7732</v>
      </c>
      <c r="J35" s="18">
        <v>50</v>
      </c>
      <c r="K35" s="3">
        <v>98049</v>
      </c>
      <c r="L35" s="4">
        <v>3741361</v>
      </c>
      <c r="M35" s="74"/>
      <c r="N35" s="74"/>
      <c r="O35" s="93">
        <f t="shared" si="26"/>
        <v>0.5302045728038508</v>
      </c>
      <c r="P35" s="94">
        <f t="shared" si="27"/>
        <v>0.99372244278731103</v>
      </c>
      <c r="Q35" s="95">
        <f t="shared" si="13"/>
        <v>1.9314404341142309E-3</v>
      </c>
      <c r="R35" s="96">
        <f t="shared" si="14"/>
        <v>1.9436417564412621E-3</v>
      </c>
      <c r="S35" s="97">
        <f t="shared" si="15"/>
        <v>1.0511240457764521E-3</v>
      </c>
      <c r="T35" s="98">
        <f t="shared" si="28"/>
        <v>9.6740412691600219E-3</v>
      </c>
      <c r="U35" s="99">
        <f t="shared" si="29"/>
        <v>97896.767913944568</v>
      </c>
      <c r="V35" s="99">
        <f t="shared" si="30"/>
        <v>487259.22345427907</v>
      </c>
      <c r="W35" s="100">
        <f>SUM(V35:V$42)</f>
        <v>3713722.5330448579</v>
      </c>
      <c r="X35" s="101">
        <f t="shared" si="0"/>
        <v>486747.05356797989</v>
      </c>
      <c r="Y35" s="99">
        <f>SUM(X35:X$42)</f>
        <v>3408501.6555178184</v>
      </c>
      <c r="Z35" s="99">
        <f t="shared" si="31"/>
        <v>512.1698862991542</v>
      </c>
      <c r="AA35" s="100">
        <f>SUM(Z35:Z$42)</f>
        <v>305220.87752703892</v>
      </c>
      <c r="AB35" s="93">
        <f t="shared" si="32"/>
        <v>37.935088279006088</v>
      </c>
      <c r="AC35" s="94">
        <f t="shared" si="33"/>
        <v>34.817305291570371</v>
      </c>
      <c r="AD35" s="102">
        <f t="shared" si="34"/>
        <v>91.781268664765037</v>
      </c>
      <c r="AE35" s="94">
        <f t="shared" si="35"/>
        <v>3.1177829874357146</v>
      </c>
      <c r="AF35" s="103">
        <f t="shared" si="36"/>
        <v>8.2187313352349509</v>
      </c>
      <c r="AH35" s="104">
        <f t="shared" si="37"/>
        <v>6.3048781807249533E-7</v>
      </c>
      <c r="AI35" s="105">
        <f t="shared" si="18"/>
        <v>1.379625516058341E-8</v>
      </c>
      <c r="AJ35" s="105">
        <f t="shared" si="38"/>
        <v>7670334.7552979346</v>
      </c>
      <c r="AK35" s="105">
        <f>SUM(AJ35:AJ$42)/U35/U35</f>
        <v>5.3615773336760739E-3</v>
      </c>
      <c r="AL35" s="105">
        <f t="shared" si="39"/>
        <v>6379066.4211958814</v>
      </c>
      <c r="AM35" s="105">
        <f>SUM(AL35:AL$42)/U35/U35</f>
        <v>3.8555904562544525E-3</v>
      </c>
      <c r="AN35" s="105">
        <f t="shared" si="40"/>
        <v>63057.768966343137</v>
      </c>
      <c r="AO35" s="106">
        <f>SUM(AN35:AN$42)/U35/U35</f>
        <v>3.9268794090773672E-4</v>
      </c>
      <c r="AP35" s="93">
        <f t="shared" si="41"/>
        <v>37.791571605810773</v>
      </c>
      <c r="AQ35" s="94">
        <f t="shared" si="42"/>
        <v>38.078604952201403</v>
      </c>
      <c r="AR35" s="94">
        <f t="shared" si="43"/>
        <v>34.695602225476094</v>
      </c>
      <c r="AS35" s="94">
        <f t="shared" si="44"/>
        <v>34.939008357664648</v>
      </c>
      <c r="AT35" s="94">
        <f t="shared" si="45"/>
        <v>3.0789429308730476</v>
      </c>
      <c r="AU35" s="107">
        <f t="shared" si="46"/>
        <v>3.1566230439983816</v>
      </c>
    </row>
    <row r="36" spans="1:47" ht="14.45" customHeight="1" x14ac:dyDescent="0.15">
      <c r="A36" s="134"/>
      <c r="B36" s="90" t="s">
        <v>86</v>
      </c>
      <c r="C36" s="11">
        <v>87858</v>
      </c>
      <c r="D36" s="11">
        <v>235</v>
      </c>
      <c r="E36" s="11">
        <v>87858</v>
      </c>
      <c r="F36" s="12">
        <v>160</v>
      </c>
      <c r="G36" s="22" t="s">
        <v>86</v>
      </c>
      <c r="H36" s="3">
        <v>3955000</v>
      </c>
      <c r="I36" s="3">
        <v>9486</v>
      </c>
      <c r="J36" s="18">
        <v>55</v>
      </c>
      <c r="K36" s="3">
        <v>97218</v>
      </c>
      <c r="L36" s="4">
        <v>3253068</v>
      </c>
      <c r="M36" s="74"/>
      <c r="N36" s="74"/>
      <c r="O36" s="93">
        <f t="shared" si="26"/>
        <v>0.52504258943781945</v>
      </c>
      <c r="P36" s="94">
        <f t="shared" si="27"/>
        <v>0.98738637008767716</v>
      </c>
      <c r="Q36" s="95">
        <f t="shared" si="13"/>
        <v>2.6747706526440394E-3</v>
      </c>
      <c r="R36" s="96">
        <f t="shared" si="14"/>
        <v>2.7089402220597061E-3</v>
      </c>
      <c r="S36" s="97">
        <f t="shared" si="15"/>
        <v>1.8211204443533884E-3</v>
      </c>
      <c r="T36" s="98">
        <f t="shared" si="28"/>
        <v>1.345812290395367E-2</v>
      </c>
      <c r="U36" s="99">
        <f t="shared" si="29"/>
        <v>96949.710541027685</v>
      </c>
      <c r="V36" s="99">
        <f t="shared" si="30"/>
        <v>481650.02289043722</v>
      </c>
      <c r="W36" s="100">
        <f>SUM(V36:V$42)</f>
        <v>3226463.3095905785</v>
      </c>
      <c r="X36" s="101">
        <f t="shared" si="0"/>
        <v>480772.8801867282</v>
      </c>
      <c r="Y36" s="99">
        <f>SUM(X36:X$42)</f>
        <v>2921754.6019498385</v>
      </c>
      <c r="Z36" s="99">
        <f t="shared" si="31"/>
        <v>877.14270370905274</v>
      </c>
      <c r="AA36" s="100">
        <f>SUM(Z36:Z$42)</f>
        <v>304708.70764073974</v>
      </c>
      <c r="AB36" s="93">
        <f t="shared" si="32"/>
        <v>33.279762173453697</v>
      </c>
      <c r="AC36" s="94">
        <f t="shared" si="33"/>
        <v>30.13680583103335</v>
      </c>
      <c r="AD36" s="102">
        <f t="shared" si="34"/>
        <v>90.555953116373558</v>
      </c>
      <c r="AE36" s="94">
        <f t="shared" si="35"/>
        <v>3.142956342420347</v>
      </c>
      <c r="AF36" s="103">
        <f t="shared" si="36"/>
        <v>9.4440468836264468</v>
      </c>
      <c r="AH36" s="104">
        <f t="shared" si="37"/>
        <v>7.6035541467716038E-7</v>
      </c>
      <c r="AI36" s="105">
        <f t="shared" si="18"/>
        <v>2.0690249774414925E-8</v>
      </c>
      <c r="AJ36" s="105">
        <f t="shared" si="38"/>
        <v>6900308.2961483002</v>
      </c>
      <c r="AK36" s="105">
        <f>SUM(AJ36:AJ$42)/U36/U36</f>
        <v>4.650780066857995E-3</v>
      </c>
      <c r="AL36" s="105">
        <f t="shared" si="39"/>
        <v>5564623.6181456875</v>
      </c>
      <c r="AM36" s="105">
        <f>SUM(AL36:AL$42)/U36/U36</f>
        <v>3.2526068735898874E-3</v>
      </c>
      <c r="AN36" s="105">
        <f t="shared" si="40"/>
        <v>77115.645395069674</v>
      </c>
      <c r="AO36" s="106">
        <f>SUM(AN36:AN$42)/U36/U36</f>
        <v>3.9368857949006255E-4</v>
      </c>
      <c r="AP36" s="93">
        <f t="shared" si="41"/>
        <v>33.146096782627048</v>
      </c>
      <c r="AQ36" s="94">
        <f t="shared" si="42"/>
        <v>33.413427564280347</v>
      </c>
      <c r="AR36" s="94">
        <f t="shared" si="43"/>
        <v>30.02502383532034</v>
      </c>
      <c r="AS36" s="94">
        <f t="shared" si="44"/>
        <v>30.248587826746359</v>
      </c>
      <c r="AT36" s="94">
        <f t="shared" si="45"/>
        <v>3.1040668316627014</v>
      </c>
      <c r="AU36" s="107">
        <f t="shared" si="46"/>
        <v>3.1818458531779927</v>
      </c>
    </row>
    <row r="37" spans="1:47" ht="14.45" customHeight="1" x14ac:dyDescent="0.15">
      <c r="A37" s="134"/>
      <c r="B37" s="90" t="s">
        <v>88</v>
      </c>
      <c r="C37" s="11">
        <v>101741</v>
      </c>
      <c r="D37" s="11">
        <v>403</v>
      </c>
      <c r="E37" s="11">
        <v>101741</v>
      </c>
      <c r="F37" s="12">
        <v>481</v>
      </c>
      <c r="G37" s="22" t="s">
        <v>88</v>
      </c>
      <c r="H37" s="3">
        <v>3704000</v>
      </c>
      <c r="I37" s="3">
        <v>13104</v>
      </c>
      <c r="J37" s="18">
        <v>60</v>
      </c>
      <c r="K37" s="3">
        <v>96044</v>
      </c>
      <c r="L37" s="4">
        <v>2769766</v>
      </c>
      <c r="M37" s="74"/>
      <c r="N37" s="74"/>
      <c r="O37" s="93">
        <f t="shared" si="26"/>
        <v>0.53507728894173601</v>
      </c>
      <c r="P37" s="94">
        <f t="shared" si="27"/>
        <v>1.0018359558583709</v>
      </c>
      <c r="Q37" s="95">
        <f t="shared" si="13"/>
        <v>3.9610383228000515E-3</v>
      </c>
      <c r="R37" s="96">
        <f t="shared" si="14"/>
        <v>3.9537793584242462E-3</v>
      </c>
      <c r="S37" s="97">
        <f t="shared" si="15"/>
        <v>4.7276909014065125E-3</v>
      </c>
      <c r="T37" s="98">
        <f t="shared" si="28"/>
        <v>1.9588855443651954E-2</v>
      </c>
      <c r="U37" s="99">
        <f t="shared" si="29"/>
        <v>95644.949421063808</v>
      </c>
      <c r="V37" s="99">
        <f t="shared" si="30"/>
        <v>473869.40905860846</v>
      </c>
      <c r="W37" s="100">
        <f>SUM(V37:V$42)</f>
        <v>2744813.2867001412</v>
      </c>
      <c r="X37" s="101">
        <f t="shared" si="0"/>
        <v>471629.1009649472</v>
      </c>
      <c r="Y37" s="99">
        <f>SUM(X37:X$42)</f>
        <v>2440981.7217631107</v>
      </c>
      <c r="Z37" s="99">
        <f t="shared" si="31"/>
        <v>2240.3080936612641</v>
      </c>
      <c r="AA37" s="100">
        <f>SUM(Z37:Z$42)</f>
        <v>303831.56493703066</v>
      </c>
      <c r="AB37" s="93">
        <f t="shared" si="32"/>
        <v>28.69794279064832</v>
      </c>
      <c r="AC37" s="94">
        <f t="shared" si="33"/>
        <v>25.521281955171752</v>
      </c>
      <c r="AD37" s="102">
        <f t="shared" si="34"/>
        <v>88.930701902048071</v>
      </c>
      <c r="AE37" s="94">
        <f t="shared" si="35"/>
        <v>3.1766608354765684</v>
      </c>
      <c r="AF37" s="103">
        <f t="shared" si="36"/>
        <v>11.069298097951934</v>
      </c>
      <c r="AH37" s="104">
        <f t="shared" si="37"/>
        <v>9.3351503267729563E-7</v>
      </c>
      <c r="AI37" s="105">
        <f t="shared" si="18"/>
        <v>4.6248216944469491E-8</v>
      </c>
      <c r="AJ37" s="105">
        <f t="shared" si="38"/>
        <v>6016291.0240049232</v>
      </c>
      <c r="AK37" s="105">
        <f>SUM(AJ37:AJ$42)/U37/U37</f>
        <v>4.0242342634769718E-3</v>
      </c>
      <c r="AL37" s="105">
        <f t="shared" si="39"/>
        <v>4652608.6389339147</v>
      </c>
      <c r="AM37" s="105">
        <f>SUM(AL37:AL$42)/U37/U37</f>
        <v>2.7336629940432414E-3</v>
      </c>
      <c r="AN37" s="105">
        <f t="shared" si="40"/>
        <v>99326.810599419521</v>
      </c>
      <c r="AO37" s="106">
        <f>SUM(AN37:AN$42)/U37/U37</f>
        <v>3.960731959497937E-4</v>
      </c>
      <c r="AP37" s="93">
        <f t="shared" si="41"/>
        <v>28.573606559619012</v>
      </c>
      <c r="AQ37" s="94">
        <f t="shared" si="42"/>
        <v>28.822279021677627</v>
      </c>
      <c r="AR37" s="94">
        <f t="shared" si="43"/>
        <v>25.41880444662516</v>
      </c>
      <c r="AS37" s="94">
        <f t="shared" si="44"/>
        <v>25.623759463718343</v>
      </c>
      <c r="AT37" s="94">
        <f t="shared" si="45"/>
        <v>3.1376537234383677</v>
      </c>
      <c r="AU37" s="107">
        <f t="shared" si="46"/>
        <v>3.2156679475147691</v>
      </c>
    </row>
    <row r="38" spans="1:47" ht="14.45" customHeight="1" x14ac:dyDescent="0.15">
      <c r="A38" s="134"/>
      <c r="B38" s="90" t="s">
        <v>90</v>
      </c>
      <c r="C38" s="11">
        <v>85861</v>
      </c>
      <c r="D38" s="11">
        <v>516</v>
      </c>
      <c r="E38" s="11">
        <v>85709</v>
      </c>
      <c r="F38" s="12">
        <v>1066</v>
      </c>
      <c r="G38" s="22" t="s">
        <v>90</v>
      </c>
      <c r="H38" s="3">
        <v>3829000</v>
      </c>
      <c r="I38" s="3">
        <v>20868</v>
      </c>
      <c r="J38" s="18">
        <v>65</v>
      </c>
      <c r="K38" s="3">
        <v>94362</v>
      </c>
      <c r="L38" s="4">
        <v>2293456</v>
      </c>
      <c r="M38" s="74"/>
      <c r="N38" s="74"/>
      <c r="O38" s="93">
        <f t="shared" si="26"/>
        <v>0.53520900321543408</v>
      </c>
      <c r="P38" s="94">
        <f t="shared" si="27"/>
        <v>1.0208386312277518</v>
      </c>
      <c r="Q38" s="95">
        <f t="shared" si="13"/>
        <v>6.0097133739416032E-3</v>
      </c>
      <c r="R38" s="96">
        <f t="shared" si="14"/>
        <v>5.8870356098434332E-3</v>
      </c>
      <c r="S38" s="97">
        <f t="shared" si="15"/>
        <v>1.2437433641741241E-2</v>
      </c>
      <c r="T38" s="98">
        <f t="shared" si="28"/>
        <v>2.9037904503274391E-2</v>
      </c>
      <c r="U38" s="99">
        <f t="shared" si="29"/>
        <v>93771.374332939187</v>
      </c>
      <c r="V38" s="99">
        <f t="shared" si="30"/>
        <v>462528.91836900235</v>
      </c>
      <c r="W38" s="100">
        <f>SUM(V38:V$42)</f>
        <v>2270943.8776415326</v>
      </c>
      <c r="X38" s="101">
        <f t="shared" si="0"/>
        <v>456776.24563940155</v>
      </c>
      <c r="Y38" s="99">
        <f>SUM(X38:X$42)</f>
        <v>1969352.6207981633</v>
      </c>
      <c r="Z38" s="99">
        <f t="shared" si="31"/>
        <v>5752.6727296008185</v>
      </c>
      <c r="AA38" s="100">
        <f>SUM(Z38:Z$42)</f>
        <v>301591.25684336945</v>
      </c>
      <c r="AB38" s="93">
        <f t="shared" si="32"/>
        <v>24.217879857220087</v>
      </c>
      <c r="AC38" s="94">
        <f t="shared" si="33"/>
        <v>21.001639730755087</v>
      </c>
      <c r="AD38" s="102">
        <f t="shared" si="34"/>
        <v>86.71956362230388</v>
      </c>
      <c r="AE38" s="94">
        <f t="shared" si="35"/>
        <v>3.2162401264650029</v>
      </c>
      <c r="AF38" s="103">
        <f t="shared" si="36"/>
        <v>13.280436377696143</v>
      </c>
      <c r="AH38" s="104">
        <f t="shared" si="37"/>
        <v>1.5866572477280881E-6</v>
      </c>
      <c r="AI38" s="105">
        <f t="shared" si="18"/>
        <v>1.4330751596855085E-7</v>
      </c>
      <c r="AJ38" s="105">
        <f t="shared" si="38"/>
        <v>6867276.1778704664</v>
      </c>
      <c r="AK38" s="105">
        <f>SUM(AJ38:AJ$42)/U38/U38</f>
        <v>3.5024429582500381E-3</v>
      </c>
      <c r="AL38" s="105">
        <f t="shared" si="39"/>
        <v>5018485.349512456</v>
      </c>
      <c r="AM38" s="105">
        <f>SUM(AL38:AL$42)/U38/U38</f>
        <v>2.3148706440501631E-3</v>
      </c>
      <c r="AN38" s="105">
        <f t="shared" si="40"/>
        <v>180585.49007900152</v>
      </c>
      <c r="AO38" s="106">
        <f>SUM(AN38:AN$42)/U38/U38</f>
        <v>4.0076255949876349E-4</v>
      </c>
      <c r="AP38" s="93">
        <f t="shared" si="41"/>
        <v>24.101884232869796</v>
      </c>
      <c r="AQ38" s="94">
        <f t="shared" si="42"/>
        <v>24.333875481570377</v>
      </c>
      <c r="AR38" s="94">
        <f t="shared" si="43"/>
        <v>20.907338049613216</v>
      </c>
      <c r="AS38" s="94">
        <f t="shared" si="44"/>
        <v>21.095941411896959</v>
      </c>
      <c r="AT38" s="94">
        <f t="shared" si="45"/>
        <v>3.1770027788409543</v>
      </c>
      <c r="AU38" s="107">
        <f t="shared" si="46"/>
        <v>3.2554774740890515</v>
      </c>
    </row>
    <row r="39" spans="1:47" ht="14.45" customHeight="1" x14ac:dyDescent="0.15">
      <c r="A39" s="134"/>
      <c r="B39" s="90" t="s">
        <v>92</v>
      </c>
      <c r="C39" s="11">
        <v>75759</v>
      </c>
      <c r="D39" s="11">
        <v>726</v>
      </c>
      <c r="E39" s="11">
        <v>75622</v>
      </c>
      <c r="F39" s="12">
        <v>2037</v>
      </c>
      <c r="G39" s="22" t="s">
        <v>92</v>
      </c>
      <c r="H39" s="3">
        <v>4903000</v>
      </c>
      <c r="I39" s="3">
        <v>44324</v>
      </c>
      <c r="J39" s="18">
        <v>70</v>
      </c>
      <c r="K39" s="3">
        <v>91874</v>
      </c>
      <c r="L39" s="4">
        <v>1827428</v>
      </c>
      <c r="M39" s="74"/>
      <c r="N39" s="74"/>
      <c r="O39" s="93">
        <f t="shared" si="26"/>
        <v>0.54276398294456984</v>
      </c>
      <c r="P39" s="94">
        <f t="shared" si="27"/>
        <v>1.0209144752057484</v>
      </c>
      <c r="Q39" s="95">
        <f t="shared" si="13"/>
        <v>9.5830198392270229E-3</v>
      </c>
      <c r="R39" s="96">
        <f t="shared" si="14"/>
        <v>9.3867018951766003E-3</v>
      </c>
      <c r="S39" s="97">
        <f t="shared" si="15"/>
        <v>2.6936605749649574E-2</v>
      </c>
      <c r="T39" s="98">
        <f t="shared" si="28"/>
        <v>4.594749052968479E-2</v>
      </c>
      <c r="U39" s="99">
        <f t="shared" si="29"/>
        <v>91048.450119918503</v>
      </c>
      <c r="V39" s="99">
        <f t="shared" si="30"/>
        <v>445678.13555228774</v>
      </c>
      <c r="W39" s="100">
        <f>SUM(V39:V$42)</f>
        <v>1808414.9592725304</v>
      </c>
      <c r="X39" s="101">
        <f t="shared" si="0"/>
        <v>433673.07932367688</v>
      </c>
      <c r="Y39" s="99">
        <f>SUM(X39:X$42)</f>
        <v>1512576.3751587619</v>
      </c>
      <c r="Z39" s="99">
        <f t="shared" si="31"/>
        <v>12005.056228610856</v>
      </c>
      <c r="AA39" s="100">
        <f>SUM(Z39:Z$42)</f>
        <v>295838.58411376865</v>
      </c>
      <c r="AB39" s="93">
        <f t="shared" si="32"/>
        <v>19.862116893705441</v>
      </c>
      <c r="AC39" s="94">
        <f t="shared" si="33"/>
        <v>16.612873400552903</v>
      </c>
      <c r="AD39" s="102">
        <f t="shared" si="34"/>
        <v>83.641001054715048</v>
      </c>
      <c r="AE39" s="94">
        <f t="shared" si="35"/>
        <v>3.2492434931525382</v>
      </c>
      <c r="AF39" s="103">
        <f t="shared" si="36"/>
        <v>16.358998945284956</v>
      </c>
      <c r="AH39" s="104">
        <f t="shared" si="37"/>
        <v>2.7743372393086477E-6</v>
      </c>
      <c r="AI39" s="105">
        <f t="shared" si="18"/>
        <v>3.4660581603683478E-7</v>
      </c>
      <c r="AJ39" s="105">
        <f t="shared" si="38"/>
        <v>7430222.2081802553</v>
      </c>
      <c r="AK39" s="105">
        <f>SUM(AJ39:AJ$42)/U39/U39</f>
        <v>2.8866671899278476E-3</v>
      </c>
      <c r="AL39" s="105">
        <f t="shared" si="39"/>
        <v>5001567.2103189016</v>
      </c>
      <c r="AM39" s="105">
        <f>SUM(AL39:AL$42)/U39/U39</f>
        <v>1.8500202969318298E-3</v>
      </c>
      <c r="AN39" s="105">
        <f t="shared" si="40"/>
        <v>323740.04128212959</v>
      </c>
      <c r="AO39" s="106">
        <f>SUM(AN39:AN$42)/U39/U39</f>
        <v>4.0330765910395093E-4</v>
      </c>
      <c r="AP39" s="93">
        <f t="shared" si="41"/>
        <v>19.756810575391548</v>
      </c>
      <c r="AQ39" s="94">
        <f t="shared" si="42"/>
        <v>19.967423212019334</v>
      </c>
      <c r="AR39" s="94">
        <f t="shared" si="43"/>
        <v>16.528570150480956</v>
      </c>
      <c r="AS39" s="94">
        <f t="shared" si="44"/>
        <v>16.697176650624851</v>
      </c>
      <c r="AT39" s="94">
        <f t="shared" si="45"/>
        <v>3.2098817515343914</v>
      </c>
      <c r="AU39" s="107">
        <f t="shared" si="46"/>
        <v>3.2886052347706851</v>
      </c>
    </row>
    <row r="40" spans="1:47" ht="14.45" customHeight="1" x14ac:dyDescent="0.15">
      <c r="A40" s="134"/>
      <c r="B40" s="90" t="s">
        <v>94</v>
      </c>
      <c r="C40" s="11">
        <v>69931</v>
      </c>
      <c r="D40" s="11">
        <v>1200</v>
      </c>
      <c r="E40" s="11">
        <v>69432</v>
      </c>
      <c r="F40" s="12">
        <v>4219</v>
      </c>
      <c r="G40" s="22" t="s">
        <v>94</v>
      </c>
      <c r="H40" s="3">
        <v>3858000</v>
      </c>
      <c r="I40" s="3">
        <v>60237</v>
      </c>
      <c r="J40" s="18">
        <v>75</v>
      </c>
      <c r="K40" s="3">
        <v>87887</v>
      </c>
      <c r="L40" s="4">
        <v>1377173</v>
      </c>
      <c r="M40" s="74"/>
      <c r="N40" s="74"/>
      <c r="O40" s="93">
        <f t="shared" si="26"/>
        <v>0.5455603641247575</v>
      </c>
      <c r="P40" s="94">
        <f t="shared" si="27"/>
        <v>0.9884196517406586</v>
      </c>
      <c r="Q40" s="95">
        <f t="shared" si="13"/>
        <v>1.7159771775035391E-2</v>
      </c>
      <c r="R40" s="96">
        <f t="shared" si="14"/>
        <v>1.736081607120633E-2</v>
      </c>
      <c r="S40" s="97">
        <f t="shared" si="15"/>
        <v>6.0764488996428161E-2</v>
      </c>
      <c r="T40" s="98">
        <f t="shared" si="28"/>
        <v>8.3509849399743971E-2</v>
      </c>
      <c r="U40" s="99">
        <f t="shared" si="29"/>
        <v>86865.002320291067</v>
      </c>
      <c r="V40" s="99">
        <f t="shared" si="30"/>
        <v>417842.29682077741</v>
      </c>
      <c r="W40" s="100">
        <f>SUM(V40:V$42)</f>
        <v>1362736.8237202428</v>
      </c>
      <c r="X40" s="101">
        <f t="shared" si="0"/>
        <v>392452.32317336899</v>
      </c>
      <c r="Y40" s="99">
        <f>SUM(X40:X$42)</f>
        <v>1078903.295835085</v>
      </c>
      <c r="Z40" s="99">
        <f t="shared" si="31"/>
        <v>25389.973647408398</v>
      </c>
      <c r="AA40" s="100">
        <f>SUM(Z40:Z$42)</f>
        <v>283833.52788515773</v>
      </c>
      <c r="AB40" s="93">
        <f t="shared" si="32"/>
        <v>15.687984658027423</v>
      </c>
      <c r="AC40" s="94">
        <f t="shared" si="33"/>
        <v>12.420460104944482</v>
      </c>
      <c r="AD40" s="102">
        <f t="shared" si="34"/>
        <v>79.171801704873715</v>
      </c>
      <c r="AE40" s="94">
        <f t="shared" si="35"/>
        <v>3.2675245530829415</v>
      </c>
      <c r="AF40" s="103">
        <f t="shared" si="36"/>
        <v>20.828198295126292</v>
      </c>
      <c r="AH40" s="104">
        <f t="shared" si="37"/>
        <v>5.3262550250280791E-6</v>
      </c>
      <c r="AI40" s="105">
        <f t="shared" si="18"/>
        <v>8.2198648855615742E-7</v>
      </c>
      <c r="AJ40" s="105">
        <f t="shared" si="38"/>
        <v>8036709.6969296392</v>
      </c>
      <c r="AK40" s="105">
        <f>SUM(AJ40:AJ$42)/U40/U40</f>
        <v>2.1866897319793512E-3</v>
      </c>
      <c r="AL40" s="105">
        <f t="shared" si="39"/>
        <v>4793694.2149526933</v>
      </c>
      <c r="AM40" s="105">
        <f>SUM(AL40:AL$42)/U40/U40</f>
        <v>1.3696546729937058E-3</v>
      </c>
      <c r="AN40" s="105">
        <f t="shared" si="40"/>
        <v>603849.01732810854</v>
      </c>
      <c r="AO40" s="106">
        <f>SUM(AN40:AN$42)/U40/U40</f>
        <v>4.001850784384253E-4</v>
      </c>
      <c r="AP40" s="93">
        <f t="shared" si="41"/>
        <v>15.596331031397748</v>
      </c>
      <c r="AQ40" s="94">
        <f t="shared" si="42"/>
        <v>15.779638284657098</v>
      </c>
      <c r="AR40" s="94">
        <f t="shared" si="43"/>
        <v>12.347922767029635</v>
      </c>
      <c r="AS40" s="94">
        <f t="shared" si="44"/>
        <v>12.492997442859329</v>
      </c>
      <c r="AT40" s="94">
        <f t="shared" si="45"/>
        <v>3.2283154852882459</v>
      </c>
      <c r="AU40" s="107">
        <f t="shared" si="46"/>
        <v>3.3067336208776372</v>
      </c>
    </row>
    <row r="41" spans="1:47" ht="14.45" customHeight="1" x14ac:dyDescent="0.15">
      <c r="A41" s="134"/>
      <c r="B41" s="90" t="s">
        <v>95</v>
      </c>
      <c r="C41" s="11">
        <v>56957</v>
      </c>
      <c r="D41" s="11">
        <v>1963</v>
      </c>
      <c r="E41" s="11">
        <v>56552</v>
      </c>
      <c r="F41" s="12">
        <v>7570</v>
      </c>
      <c r="G41" s="22" t="s">
        <v>95</v>
      </c>
      <c r="H41" s="3">
        <v>3336000</v>
      </c>
      <c r="I41" s="3">
        <v>102759</v>
      </c>
      <c r="J41" s="18">
        <v>80</v>
      </c>
      <c r="K41" s="3">
        <v>81186</v>
      </c>
      <c r="L41" s="4">
        <v>952964</v>
      </c>
      <c r="M41" s="74"/>
      <c r="N41" s="74"/>
      <c r="O41" s="93">
        <f>IF(K41&lt;0.5,0.5,((L41-L42)-5*K42)/5/(K41-K42))</f>
        <v>0.5472105174448002</v>
      </c>
      <c r="P41" s="94">
        <f>IF(H41&lt;0.5,1,(I41/H41)/((K41-K42)/(L41-L42)))</f>
        <v>0.98402088443858093</v>
      </c>
      <c r="Q41" s="95">
        <f t="shared" si="13"/>
        <v>3.4464596098811383E-2</v>
      </c>
      <c r="R41" s="96">
        <f t="shared" si="14"/>
        <v>3.5024252679834805E-2</v>
      </c>
      <c r="S41" s="97">
        <f t="shared" si="15"/>
        <v>0.13385910312632621</v>
      </c>
      <c r="T41" s="98">
        <f>5*R41/(1+5*(1-O41)*R41)</f>
        <v>0.16225552528511022</v>
      </c>
      <c r="U41" s="99">
        <f t="shared" si="29"/>
        <v>79610.919058415151</v>
      </c>
      <c r="V41" s="99">
        <f>5*U41*((1-T41)+O41*T41)</f>
        <v>368810.48136369453</v>
      </c>
      <c r="W41" s="100">
        <f>SUM(V41:V$42)</f>
        <v>944894.52689946536</v>
      </c>
      <c r="X41" s="101">
        <f t="shared" si="0"/>
        <v>319441.84110476176</v>
      </c>
      <c r="Y41" s="99">
        <f>SUM(X41:X$42)</f>
        <v>686450.97266171593</v>
      </c>
      <c r="Z41" s="99">
        <f t="shared" si="1"/>
        <v>49368.640258932799</v>
      </c>
      <c r="AA41" s="100">
        <f>SUM(Z41:Z$42)</f>
        <v>258443.55423774937</v>
      </c>
      <c r="AB41" s="93">
        <f t="shared" si="2"/>
        <v>11.8689061510035</v>
      </c>
      <c r="AC41" s="94">
        <f t="shared" si="3"/>
        <v>8.6225731442445355</v>
      </c>
      <c r="AD41" s="102">
        <f t="shared" si="16"/>
        <v>72.64842298475422</v>
      </c>
      <c r="AE41" s="94">
        <f t="shared" si="4"/>
        <v>3.246333006758964</v>
      </c>
      <c r="AF41" s="103">
        <f t="shared" si="17"/>
        <v>27.351577015245766</v>
      </c>
      <c r="AH41" s="104">
        <f>IF(D41=0,0,T41*T41*(1-T41)/D41)</f>
        <v>1.1235444584632921E-5</v>
      </c>
      <c r="AI41" s="105">
        <f t="shared" si="18"/>
        <v>2.0501634537512688E-6</v>
      </c>
      <c r="AJ41" s="105">
        <f>U41*U41*((1-O41)*5+AB42)^2*AH41</f>
        <v>8463020.2765019964</v>
      </c>
      <c r="AK41" s="105">
        <f>SUM(AJ41:AJ$42)/U41/U41</f>
        <v>1.3353038653952372E-3</v>
      </c>
      <c r="AL41" s="105">
        <f>U41*U41*((1-O41)*5*(1-S41)+AC42)^2*AH41+V41*V41*AI41</f>
        <v>4245815.9352059858</v>
      </c>
      <c r="AM41" s="105">
        <f>SUM(AL41:AL$42)/U41/U41</f>
        <v>8.7427629032397428E-4</v>
      </c>
      <c r="AN41" s="105">
        <f>U41*U41*((1-O41)*5*S41+AE42)^2*AH41+V41*V41*AI41</f>
        <v>1120500.5530371573</v>
      </c>
      <c r="AO41" s="106">
        <f>SUM(AN41:AN$42)/U41/U41</f>
        <v>3.8116088068984431E-4</v>
      </c>
      <c r="AP41" s="93">
        <f t="shared" si="5"/>
        <v>11.797284203743583</v>
      </c>
      <c r="AQ41" s="94">
        <f t="shared" si="6"/>
        <v>11.940528098263417</v>
      </c>
      <c r="AR41" s="94">
        <f t="shared" si="7"/>
        <v>8.5646195438653656</v>
      </c>
      <c r="AS41" s="94">
        <f t="shared" si="8"/>
        <v>8.6805267446237053</v>
      </c>
      <c r="AT41" s="94">
        <f t="shared" si="9"/>
        <v>3.208067256547344</v>
      </c>
      <c r="AU41" s="107">
        <f t="shared" si="10"/>
        <v>3.2845987569705839</v>
      </c>
    </row>
    <row r="42" spans="1:47" ht="14.45" customHeight="1" thickBot="1" x14ac:dyDescent="0.2">
      <c r="A42" s="135"/>
      <c r="B42" s="136" t="s">
        <v>96</v>
      </c>
      <c r="C42" s="15">
        <v>59664</v>
      </c>
      <c r="D42" s="15">
        <v>6364</v>
      </c>
      <c r="E42" s="15">
        <v>59241</v>
      </c>
      <c r="F42" s="16">
        <v>21500</v>
      </c>
      <c r="G42" s="24" t="s">
        <v>96</v>
      </c>
      <c r="H42" s="7">
        <v>4468000</v>
      </c>
      <c r="I42" s="7">
        <v>497229</v>
      </c>
      <c r="J42" s="20">
        <v>85</v>
      </c>
      <c r="K42" s="7">
        <v>69320</v>
      </c>
      <c r="L42" s="8">
        <v>573898</v>
      </c>
      <c r="M42" s="74"/>
      <c r="N42" s="74"/>
      <c r="O42" s="139">
        <v>1</v>
      </c>
      <c r="P42" s="140">
        <f>IF(H42&lt;0.5,1,(I42/H42)/(K42/L42))</f>
        <v>0.92133897418767086</v>
      </c>
      <c r="Q42" s="141">
        <f t="shared" si="13"/>
        <v>0.10666398498256906</v>
      </c>
      <c r="R42" s="142">
        <f t="shared" si="14"/>
        <v>0.11577062077137561</v>
      </c>
      <c r="S42" s="143">
        <f t="shared" si="15"/>
        <v>0.3629243260579666</v>
      </c>
      <c r="T42" s="139">
        <v>1</v>
      </c>
      <c r="U42" s="144">
        <f>U41*(1-T41)</f>
        <v>66693.607568161606</v>
      </c>
      <c r="V42" s="144">
        <f>U42/R42</f>
        <v>576084.04553577083</v>
      </c>
      <c r="W42" s="145">
        <f>SUM(V42:V$42)</f>
        <v>576084.04553577083</v>
      </c>
      <c r="X42" s="139">
        <f t="shared" si="0"/>
        <v>367009.13155695423</v>
      </c>
      <c r="Y42" s="144">
        <f>SUM(X42:X$42)</f>
        <v>367009.13155695423</v>
      </c>
      <c r="Z42" s="144">
        <f t="shared" si="1"/>
        <v>209074.91397881656</v>
      </c>
      <c r="AA42" s="145">
        <f>SUM(Z42:Z$42)</f>
        <v>209074.91397881656</v>
      </c>
      <c r="AB42" s="146">
        <f t="shared" si="2"/>
        <v>8.6377700433584508</v>
      </c>
      <c r="AC42" s="140">
        <f t="shared" si="3"/>
        <v>5.5029131717288919</v>
      </c>
      <c r="AD42" s="147">
        <f t="shared" si="16"/>
        <v>63.707567394203338</v>
      </c>
      <c r="AE42" s="140">
        <f t="shared" si="4"/>
        <v>3.1348568716295588</v>
      </c>
      <c r="AF42" s="148">
        <f t="shared" si="17"/>
        <v>36.292432605796662</v>
      </c>
      <c r="AH42" s="149">
        <f>0</f>
        <v>0</v>
      </c>
      <c r="AI42" s="150">
        <f t="shared" si="18"/>
        <v>3.9028757045515323E-6</v>
      </c>
      <c r="AJ42" s="150">
        <v>0</v>
      </c>
      <c r="AK42" s="150">
        <f>(1-R42)/R42/R42/D42</f>
        <v>1.0366640678595574E-2</v>
      </c>
      <c r="AL42" s="150">
        <f>V42*V42*AI42</f>
        <v>1295258.3955319859</v>
      </c>
      <c r="AM42" s="150">
        <f>(1-S42)*(1-S42)*(1-R42)/R42/R42/D42+AI42/R42/R42</f>
        <v>4.4986586517678706E-3</v>
      </c>
      <c r="AN42" s="150">
        <f>V42*V42*AI42</f>
        <v>1295258.3955319859</v>
      </c>
      <c r="AO42" s="151">
        <f>S42*S42*(1-R42)/R42/R42/D42+AI42/R42/R42</f>
        <v>1.6566301367010974E-3</v>
      </c>
      <c r="AP42" s="146">
        <f t="shared" si="5"/>
        <v>8.4382093086662451</v>
      </c>
      <c r="AQ42" s="140">
        <f t="shared" si="6"/>
        <v>8.8373307780506565</v>
      </c>
      <c r="AR42" s="140">
        <f t="shared" si="7"/>
        <v>5.3714519718384626</v>
      </c>
      <c r="AS42" s="140">
        <f t="shared" si="8"/>
        <v>5.6343743716193213</v>
      </c>
      <c r="AT42" s="140">
        <f t="shared" si="9"/>
        <v>3.0550814974019755</v>
      </c>
      <c r="AU42" s="152">
        <f t="shared" si="10"/>
        <v>3.2146322458571421</v>
      </c>
    </row>
    <row r="43" spans="1:47" ht="14.45" customHeight="1" thickTop="1" x14ac:dyDescent="0.15">
      <c r="G43" s="153"/>
      <c r="H43" s="153"/>
      <c r="I43" s="153"/>
      <c r="J43" s="153"/>
      <c r="K43" s="153"/>
      <c r="L43" s="153"/>
    </row>
    <row r="44" spans="1:47" ht="14.45" customHeight="1" thickBot="1" x14ac:dyDescent="0.2">
      <c r="A44" s="25" t="s">
        <v>38</v>
      </c>
      <c r="G44" s="153"/>
      <c r="H44" s="153"/>
      <c r="I44" s="153"/>
      <c r="J44" s="250" t="s">
        <v>34</v>
      </c>
      <c r="K44" s="251"/>
      <c r="L44" s="251"/>
      <c r="M44" s="251"/>
    </row>
    <row r="45" spans="1:47" ht="14.45" customHeight="1" thickTop="1" x14ac:dyDescent="0.15">
      <c r="A45" s="238" t="s">
        <v>13</v>
      </c>
      <c r="B45" s="240" t="s">
        <v>55</v>
      </c>
      <c r="C45" s="246" t="s">
        <v>6</v>
      </c>
      <c r="D45" s="247"/>
      <c r="E45" s="247"/>
      <c r="F45" s="248" t="s">
        <v>101</v>
      </c>
      <c r="G45" s="247"/>
      <c r="H45" s="247"/>
      <c r="I45" s="247"/>
      <c r="J45" s="248" t="s">
        <v>102</v>
      </c>
      <c r="K45" s="247"/>
      <c r="L45" s="247"/>
      <c r="M45" s="249"/>
    </row>
    <row r="46" spans="1:47" ht="14.45" customHeight="1" x14ac:dyDescent="0.15">
      <c r="A46" s="239"/>
      <c r="B46" s="241"/>
      <c r="C46" s="44" t="s">
        <v>25</v>
      </c>
      <c r="D46" s="256" t="s">
        <v>30</v>
      </c>
      <c r="E46" s="257"/>
      <c r="F46" s="46" t="s">
        <v>25</v>
      </c>
      <c r="G46" s="256" t="s">
        <v>30</v>
      </c>
      <c r="H46" s="258"/>
      <c r="I46" s="154" t="s">
        <v>33</v>
      </c>
      <c r="J46" s="46" t="s">
        <v>25</v>
      </c>
      <c r="K46" s="256" t="s">
        <v>30</v>
      </c>
      <c r="L46" s="258"/>
      <c r="M46" s="155" t="s">
        <v>33</v>
      </c>
    </row>
    <row r="47" spans="1:47" ht="14.45" customHeight="1" x14ac:dyDescent="0.15">
      <c r="A47" s="70" t="s">
        <v>2</v>
      </c>
      <c r="B47" s="71">
        <v>0</v>
      </c>
      <c r="C47" s="156">
        <f>AB7</f>
        <v>80.080495134816474</v>
      </c>
      <c r="D47" s="156">
        <f t="shared" ref="D47:D82" si="47">AP7</f>
        <v>79.858017524447575</v>
      </c>
      <c r="E47" s="157">
        <f t="shared" ref="E47:E82" si="48">AQ7</f>
        <v>80.302972745185372</v>
      </c>
      <c r="F47" s="158">
        <f>AC7</f>
        <v>78.691538467652904</v>
      </c>
      <c r="G47" s="156">
        <f t="shared" ref="G47:G82" si="49">AR7</f>
        <v>78.481468530616581</v>
      </c>
      <c r="H47" s="156">
        <f t="shared" ref="H47:H82" si="50">AS7</f>
        <v>78.901608404689227</v>
      </c>
      <c r="I47" s="159">
        <f t="shared" ref="I47:I82" si="51">AD7</f>
        <v>98.265549351530296</v>
      </c>
      <c r="J47" s="158">
        <f t="shared" ref="J47:J82" si="52">AE7</f>
        <v>1.3889566671635563</v>
      </c>
      <c r="K47" s="156">
        <f t="shared" ref="K47:K82" si="53">AT7</f>
        <v>1.3625212718709239</v>
      </c>
      <c r="L47" s="156">
        <f t="shared" ref="L47:L82" si="54">AU7</f>
        <v>1.4153920624561886</v>
      </c>
      <c r="M47" s="160">
        <f>AF7</f>
        <v>1.7344506484696816</v>
      </c>
    </row>
    <row r="48" spans="1:47" ht="14.45" customHeight="1" x14ac:dyDescent="0.15">
      <c r="A48" s="70"/>
      <c r="B48" s="90">
        <v>5</v>
      </c>
      <c r="C48" s="161">
        <f>AB8</f>
        <v>75.307559672655657</v>
      </c>
      <c r="D48" s="161">
        <f t="shared" si="47"/>
        <v>75.100362136951432</v>
      </c>
      <c r="E48" s="162">
        <f t="shared" si="48"/>
        <v>75.514757208359882</v>
      </c>
      <c r="F48" s="163">
        <f>AC8</f>
        <v>73.91462432799176</v>
      </c>
      <c r="G48" s="161">
        <f t="shared" si="49"/>
        <v>73.720276570222495</v>
      </c>
      <c r="H48" s="161">
        <f t="shared" si="50"/>
        <v>74.108972085761025</v>
      </c>
      <c r="I48" s="164">
        <f t="shared" si="51"/>
        <v>98.150337959802897</v>
      </c>
      <c r="J48" s="163">
        <f t="shared" si="52"/>
        <v>1.392935344663889</v>
      </c>
      <c r="K48" s="161">
        <f t="shared" si="53"/>
        <v>1.3664639167926314</v>
      </c>
      <c r="L48" s="161">
        <f t="shared" si="54"/>
        <v>1.4194067725351467</v>
      </c>
      <c r="M48" s="165">
        <f>AF8</f>
        <v>1.8496620401970971</v>
      </c>
    </row>
    <row r="49" spans="1:13" ht="14.45" customHeight="1" x14ac:dyDescent="0.15">
      <c r="A49" s="70"/>
      <c r="B49" s="90">
        <v>10</v>
      </c>
      <c r="C49" s="161">
        <f t="shared" ref="C49:C62" si="55">AB9</f>
        <v>70.345817064548001</v>
      </c>
      <c r="D49" s="161">
        <f t="shared" si="47"/>
        <v>70.140784817544386</v>
      </c>
      <c r="E49" s="162">
        <f t="shared" si="48"/>
        <v>70.550849311551616</v>
      </c>
      <c r="F49" s="163">
        <f t="shared" ref="F49:F62" si="56">AC9</f>
        <v>68.952151764170111</v>
      </c>
      <c r="G49" s="161">
        <f t="shared" si="49"/>
        <v>68.760035957907888</v>
      </c>
      <c r="H49" s="161">
        <f t="shared" si="50"/>
        <v>69.144267570432334</v>
      </c>
      <c r="I49" s="164">
        <f t="shared" si="51"/>
        <v>98.018836999079724</v>
      </c>
      <c r="J49" s="163">
        <f t="shared" si="52"/>
        <v>1.3936653003778927</v>
      </c>
      <c r="K49" s="161">
        <f t="shared" si="53"/>
        <v>1.3671864450347977</v>
      </c>
      <c r="L49" s="161">
        <f t="shared" si="54"/>
        <v>1.4201441557209877</v>
      </c>
      <c r="M49" s="165">
        <f t="shared" ref="M49:M62" si="57">AF9</f>
        <v>1.9811630009202843</v>
      </c>
    </row>
    <row r="50" spans="1:13" ht="14.45" customHeight="1" x14ac:dyDescent="0.15">
      <c r="A50" s="70"/>
      <c r="B50" s="90">
        <v>15</v>
      </c>
      <c r="C50" s="161">
        <f t="shared" si="55"/>
        <v>65.380527464973426</v>
      </c>
      <c r="D50" s="161">
        <f t="shared" si="47"/>
        <v>65.177279596374987</v>
      </c>
      <c r="E50" s="162">
        <f t="shared" si="48"/>
        <v>65.583775333571865</v>
      </c>
      <c r="F50" s="163">
        <f t="shared" si="56"/>
        <v>63.986145071909831</v>
      </c>
      <c r="G50" s="161">
        <f t="shared" si="49"/>
        <v>63.79586570688604</v>
      </c>
      <c r="H50" s="161">
        <f t="shared" si="50"/>
        <v>64.17642443693363</v>
      </c>
      <c r="I50" s="164">
        <f t="shared" si="51"/>
        <v>97.867281823612373</v>
      </c>
      <c r="J50" s="163">
        <f t="shared" si="52"/>
        <v>1.3943823930635997</v>
      </c>
      <c r="K50" s="161">
        <f t="shared" si="53"/>
        <v>1.3678961311133768</v>
      </c>
      <c r="L50" s="161">
        <f t="shared" si="54"/>
        <v>1.4208686550138225</v>
      </c>
      <c r="M50" s="165">
        <f t="shared" si="57"/>
        <v>2.1327181763876375</v>
      </c>
    </row>
    <row r="51" spans="1:13" ht="14.45" customHeight="1" x14ac:dyDescent="0.15">
      <c r="A51" s="70"/>
      <c r="B51" s="90">
        <v>20</v>
      </c>
      <c r="C51" s="161">
        <f t="shared" si="55"/>
        <v>60.482112581268936</v>
      </c>
      <c r="D51" s="161">
        <f t="shared" si="47"/>
        <v>60.283733644338369</v>
      </c>
      <c r="E51" s="162">
        <f t="shared" si="48"/>
        <v>60.680491518199503</v>
      </c>
      <c r="F51" s="163">
        <f t="shared" si="56"/>
        <v>59.085463746047012</v>
      </c>
      <c r="G51" s="161">
        <f t="shared" si="49"/>
        <v>58.900190020624308</v>
      </c>
      <c r="H51" s="161">
        <f t="shared" si="50"/>
        <v>59.270737471469715</v>
      </c>
      <c r="I51" s="164">
        <f t="shared" si="51"/>
        <v>97.690806792925315</v>
      </c>
      <c r="J51" s="163">
        <f t="shared" si="52"/>
        <v>1.3966488352219357</v>
      </c>
      <c r="K51" s="161">
        <f t="shared" si="53"/>
        <v>1.3701391358729273</v>
      </c>
      <c r="L51" s="161">
        <f t="shared" si="54"/>
        <v>1.4231585345709441</v>
      </c>
      <c r="M51" s="165">
        <f t="shared" si="57"/>
        <v>2.3091932070747014</v>
      </c>
    </row>
    <row r="52" spans="1:13" ht="14.45" customHeight="1" x14ac:dyDescent="0.15">
      <c r="A52" s="70"/>
      <c r="B52" s="90">
        <v>25</v>
      </c>
      <c r="C52" s="161">
        <f t="shared" si="55"/>
        <v>55.690737560651385</v>
      </c>
      <c r="D52" s="161">
        <f t="shared" si="47"/>
        <v>55.503061877985026</v>
      </c>
      <c r="E52" s="162">
        <f t="shared" si="48"/>
        <v>55.878413243317745</v>
      </c>
      <c r="F52" s="163">
        <f t="shared" si="56"/>
        <v>54.28906031752819</v>
      </c>
      <c r="G52" s="161">
        <f t="shared" si="49"/>
        <v>54.114795149044433</v>
      </c>
      <c r="H52" s="161">
        <f t="shared" si="50"/>
        <v>54.463325486011946</v>
      </c>
      <c r="I52" s="164">
        <f t="shared" si="51"/>
        <v>97.483105262169204</v>
      </c>
      <c r="J52" s="163">
        <f t="shared" si="52"/>
        <v>1.4016772431232123</v>
      </c>
      <c r="K52" s="161">
        <f t="shared" si="53"/>
        <v>1.3751203556138842</v>
      </c>
      <c r="L52" s="161">
        <f t="shared" si="54"/>
        <v>1.4282341306325403</v>
      </c>
      <c r="M52" s="165">
        <f t="shared" si="57"/>
        <v>2.5168947378308304</v>
      </c>
    </row>
    <row r="53" spans="1:13" ht="14.45" customHeight="1" x14ac:dyDescent="0.15">
      <c r="A53" s="70"/>
      <c r="B53" s="90">
        <v>30</v>
      </c>
      <c r="C53" s="161">
        <f t="shared" si="55"/>
        <v>50.867279243840365</v>
      </c>
      <c r="D53" s="161">
        <f t="shared" si="47"/>
        <v>50.686207362066497</v>
      </c>
      <c r="E53" s="162">
        <f t="shared" si="48"/>
        <v>51.048351125614232</v>
      </c>
      <c r="F53" s="163">
        <f t="shared" si="56"/>
        <v>49.460945879922711</v>
      </c>
      <c r="G53" s="161">
        <f t="shared" si="49"/>
        <v>49.29349478689884</v>
      </c>
      <c r="H53" s="161">
        <f t="shared" si="50"/>
        <v>49.628396972946582</v>
      </c>
      <c r="I53" s="164">
        <f t="shared" si="51"/>
        <v>97.235288804859849</v>
      </c>
      <c r="J53" s="163">
        <f t="shared" si="52"/>
        <v>1.4063333639176645</v>
      </c>
      <c r="K53" s="161">
        <f t="shared" si="53"/>
        <v>1.3797231270353649</v>
      </c>
      <c r="L53" s="161">
        <f t="shared" si="54"/>
        <v>1.4329436007999641</v>
      </c>
      <c r="M53" s="165">
        <f t="shared" si="57"/>
        <v>2.7647111951401659</v>
      </c>
    </row>
    <row r="54" spans="1:13" ht="14.45" customHeight="1" x14ac:dyDescent="0.15">
      <c r="A54" s="70"/>
      <c r="B54" s="90">
        <v>35</v>
      </c>
      <c r="C54" s="161">
        <f t="shared" si="55"/>
        <v>46.052337545046377</v>
      </c>
      <c r="D54" s="161">
        <f t="shared" si="47"/>
        <v>45.876730407518124</v>
      </c>
      <c r="E54" s="162">
        <f t="shared" si="48"/>
        <v>46.227944682574631</v>
      </c>
      <c r="F54" s="163">
        <f t="shared" si="56"/>
        <v>44.640611230885533</v>
      </c>
      <c r="G54" s="161">
        <f t="shared" si="49"/>
        <v>44.478806873605947</v>
      </c>
      <c r="H54" s="161">
        <f t="shared" si="50"/>
        <v>44.802415588165118</v>
      </c>
      <c r="I54" s="164">
        <f t="shared" si="51"/>
        <v>96.934517574097185</v>
      </c>
      <c r="J54" s="163">
        <f t="shared" si="52"/>
        <v>1.4117263141608432</v>
      </c>
      <c r="K54" s="161">
        <f t="shared" si="53"/>
        <v>1.3850490456432616</v>
      </c>
      <c r="L54" s="161">
        <f t="shared" si="54"/>
        <v>1.4384035826784247</v>
      </c>
      <c r="M54" s="165">
        <f t="shared" si="57"/>
        <v>3.0654824259028204</v>
      </c>
    </row>
    <row r="55" spans="1:13" ht="14.45" customHeight="1" x14ac:dyDescent="0.15">
      <c r="A55" s="70"/>
      <c r="B55" s="90">
        <v>40</v>
      </c>
      <c r="C55" s="161">
        <f t="shared" si="55"/>
        <v>41.257683828535725</v>
      </c>
      <c r="D55" s="161">
        <f t="shared" si="47"/>
        <v>41.086693160755907</v>
      </c>
      <c r="E55" s="162">
        <f t="shared" si="48"/>
        <v>41.428674496315544</v>
      </c>
      <c r="F55" s="163">
        <f t="shared" si="56"/>
        <v>39.839279359426605</v>
      </c>
      <c r="G55" s="161">
        <f t="shared" si="49"/>
        <v>39.682252234249503</v>
      </c>
      <c r="H55" s="161">
        <f t="shared" si="50"/>
        <v>39.996306484603707</v>
      </c>
      <c r="I55" s="164">
        <f t="shared" si="51"/>
        <v>96.562084107765429</v>
      </c>
      <c r="J55" s="163">
        <f t="shared" si="52"/>
        <v>1.4184044691091124</v>
      </c>
      <c r="K55" s="161">
        <f t="shared" si="53"/>
        <v>1.3916383684924825</v>
      </c>
      <c r="L55" s="161">
        <f t="shared" si="54"/>
        <v>1.4451705697257424</v>
      </c>
      <c r="M55" s="165">
        <f t="shared" si="57"/>
        <v>3.437915892234547</v>
      </c>
    </row>
    <row r="56" spans="1:13" ht="14.45" customHeight="1" x14ac:dyDescent="0.15">
      <c r="A56" s="70"/>
      <c r="B56" s="90">
        <v>45</v>
      </c>
      <c r="C56" s="161">
        <f t="shared" si="55"/>
        <v>36.526625951156106</v>
      </c>
      <c r="D56" s="161">
        <f t="shared" si="47"/>
        <v>36.36172533483623</v>
      </c>
      <c r="E56" s="162">
        <f t="shared" si="48"/>
        <v>36.691526567475982</v>
      </c>
      <c r="F56" s="163">
        <f t="shared" si="56"/>
        <v>35.098340542288582</v>
      </c>
      <c r="G56" s="161">
        <f t="shared" si="49"/>
        <v>34.947592673432808</v>
      </c>
      <c r="H56" s="161">
        <f t="shared" si="50"/>
        <v>35.249088411144356</v>
      </c>
      <c r="I56" s="164">
        <f t="shared" si="51"/>
        <v>96.089741738595166</v>
      </c>
      <c r="J56" s="163">
        <f t="shared" si="52"/>
        <v>1.4282854088675165</v>
      </c>
      <c r="K56" s="161">
        <f t="shared" si="53"/>
        <v>1.4013943789729206</v>
      </c>
      <c r="L56" s="161">
        <f t="shared" si="54"/>
        <v>1.4551764387621124</v>
      </c>
      <c r="M56" s="165">
        <f t="shared" si="57"/>
        <v>3.910258261404814</v>
      </c>
    </row>
    <row r="57" spans="1:13" ht="14.45" customHeight="1" x14ac:dyDescent="0.15">
      <c r="A57" s="70"/>
      <c r="B57" s="90">
        <v>50</v>
      </c>
      <c r="C57" s="161">
        <f t="shared" si="55"/>
        <v>31.873325137464668</v>
      </c>
      <c r="D57" s="161">
        <f t="shared" si="47"/>
        <v>31.715843746018521</v>
      </c>
      <c r="E57" s="162">
        <f t="shared" si="48"/>
        <v>32.030806528910816</v>
      </c>
      <c r="F57" s="163">
        <f t="shared" si="56"/>
        <v>30.437136830314842</v>
      </c>
      <c r="G57" s="161">
        <f t="shared" si="49"/>
        <v>30.294018312606912</v>
      </c>
      <c r="H57" s="161">
        <f t="shared" si="50"/>
        <v>30.580255348022771</v>
      </c>
      <c r="I57" s="164">
        <f t="shared" si="51"/>
        <v>95.49407443071668</v>
      </c>
      <c r="J57" s="163">
        <f t="shared" si="52"/>
        <v>1.4361883071498258</v>
      </c>
      <c r="K57" s="161">
        <f t="shared" si="53"/>
        <v>1.4091498025772098</v>
      </c>
      <c r="L57" s="161">
        <f t="shared" si="54"/>
        <v>1.4632268117224418</v>
      </c>
      <c r="M57" s="165">
        <f t="shared" si="57"/>
        <v>4.5059255692833116</v>
      </c>
    </row>
    <row r="58" spans="1:13" ht="14.45" customHeight="1" x14ac:dyDescent="0.15">
      <c r="A58" s="70"/>
      <c r="B58" s="90">
        <v>55</v>
      </c>
      <c r="C58" s="161">
        <f t="shared" si="55"/>
        <v>27.425689846436541</v>
      </c>
      <c r="D58" s="161">
        <f t="shared" si="47"/>
        <v>27.278912925462603</v>
      </c>
      <c r="E58" s="162">
        <f t="shared" si="48"/>
        <v>27.572466767410479</v>
      </c>
      <c r="F58" s="163">
        <f t="shared" si="56"/>
        <v>25.969045725845806</v>
      </c>
      <c r="G58" s="161">
        <f t="shared" si="49"/>
        <v>25.836901209613316</v>
      </c>
      <c r="H58" s="161">
        <f t="shared" si="50"/>
        <v>26.101190242078296</v>
      </c>
      <c r="I58" s="164">
        <f t="shared" si="51"/>
        <v>94.688760323817348</v>
      </c>
      <c r="J58" s="163">
        <f t="shared" si="52"/>
        <v>1.4566441205907288</v>
      </c>
      <c r="K58" s="161">
        <f t="shared" si="53"/>
        <v>1.4293095666565701</v>
      </c>
      <c r="L58" s="161">
        <f t="shared" si="54"/>
        <v>1.4839786745248875</v>
      </c>
      <c r="M58" s="165">
        <f t="shared" si="57"/>
        <v>5.3112396761826313</v>
      </c>
    </row>
    <row r="59" spans="1:13" ht="14.45" customHeight="1" x14ac:dyDescent="0.15">
      <c r="A59" s="70"/>
      <c r="B59" s="90">
        <v>60</v>
      </c>
      <c r="C59" s="161">
        <f t="shared" si="55"/>
        <v>23.189665432449335</v>
      </c>
      <c r="D59" s="161">
        <f t="shared" si="47"/>
        <v>23.053775467728755</v>
      </c>
      <c r="E59" s="162">
        <f t="shared" si="48"/>
        <v>23.325555397169914</v>
      </c>
      <c r="F59" s="163">
        <f t="shared" si="56"/>
        <v>21.700008741008958</v>
      </c>
      <c r="G59" s="161">
        <f t="shared" si="49"/>
        <v>21.579054066933679</v>
      </c>
      <c r="H59" s="161">
        <f t="shared" si="50"/>
        <v>21.820963415084236</v>
      </c>
      <c r="I59" s="164">
        <f t="shared" si="51"/>
        <v>93.576204470134797</v>
      </c>
      <c r="J59" s="163">
        <f t="shared" si="52"/>
        <v>1.4896566914403744</v>
      </c>
      <c r="K59" s="161">
        <f t="shared" si="53"/>
        <v>1.4617973760059657</v>
      </c>
      <c r="L59" s="161">
        <f t="shared" si="54"/>
        <v>1.5175160068747831</v>
      </c>
      <c r="M59" s="165">
        <f t="shared" si="57"/>
        <v>6.4237955298651936</v>
      </c>
    </row>
    <row r="60" spans="1:13" ht="14.45" customHeight="1" x14ac:dyDescent="0.15">
      <c r="A60" s="70"/>
      <c r="B60" s="90">
        <v>65</v>
      </c>
      <c r="C60" s="161">
        <f t="shared" si="55"/>
        <v>19.07394717726828</v>
      </c>
      <c r="D60" s="161">
        <f t="shared" si="47"/>
        <v>18.946153397526555</v>
      </c>
      <c r="E60" s="162">
        <f t="shared" si="48"/>
        <v>19.201740957010006</v>
      </c>
      <c r="F60" s="163">
        <f t="shared" si="56"/>
        <v>17.551962221524569</v>
      </c>
      <c r="G60" s="161">
        <f t="shared" si="49"/>
        <v>17.439392675250993</v>
      </c>
      <c r="H60" s="161">
        <f t="shared" si="50"/>
        <v>17.664531767798145</v>
      </c>
      <c r="I60" s="164">
        <f t="shared" si="51"/>
        <v>92.020608311437684</v>
      </c>
      <c r="J60" s="163">
        <f t="shared" si="52"/>
        <v>1.5219849557437117</v>
      </c>
      <c r="K60" s="161">
        <f t="shared" si="53"/>
        <v>1.4933700118272559</v>
      </c>
      <c r="L60" s="161">
        <f t="shared" si="54"/>
        <v>1.5505998996601675</v>
      </c>
      <c r="M60" s="165">
        <f t="shared" si="57"/>
        <v>7.9793916885623162</v>
      </c>
    </row>
    <row r="61" spans="1:13" ht="14.45" customHeight="1" x14ac:dyDescent="0.15">
      <c r="A61" s="70"/>
      <c r="B61" s="90">
        <v>70</v>
      </c>
      <c r="C61" s="161">
        <f t="shared" si="55"/>
        <v>15.261872359306205</v>
      </c>
      <c r="D61" s="161">
        <f t="shared" si="47"/>
        <v>15.145201401721916</v>
      </c>
      <c r="E61" s="162">
        <f t="shared" si="48"/>
        <v>15.378543316890493</v>
      </c>
      <c r="F61" s="163">
        <f t="shared" si="56"/>
        <v>13.712295931320801</v>
      </c>
      <c r="G61" s="161">
        <f t="shared" si="49"/>
        <v>13.610934903529076</v>
      </c>
      <c r="H61" s="161">
        <f t="shared" si="50"/>
        <v>13.813656959112526</v>
      </c>
      <c r="I61" s="164">
        <f t="shared" si="51"/>
        <v>89.846747558201656</v>
      </c>
      <c r="J61" s="163">
        <f t="shared" si="52"/>
        <v>1.5495764279854045</v>
      </c>
      <c r="K61" s="161">
        <f t="shared" si="53"/>
        <v>1.5199274135034904</v>
      </c>
      <c r="L61" s="161">
        <f t="shared" si="54"/>
        <v>1.5792254424673187</v>
      </c>
      <c r="M61" s="165">
        <f t="shared" si="57"/>
        <v>10.153252441798349</v>
      </c>
    </row>
    <row r="62" spans="1:13" ht="14.45" customHeight="1" x14ac:dyDescent="0.15">
      <c r="A62" s="70"/>
      <c r="B62" s="90">
        <v>75</v>
      </c>
      <c r="C62" s="161">
        <f t="shared" si="55"/>
        <v>11.685218343828362</v>
      </c>
      <c r="D62" s="161">
        <f t="shared" si="47"/>
        <v>11.581378791605909</v>
      </c>
      <c r="E62" s="162">
        <f t="shared" si="48"/>
        <v>11.789057896050815</v>
      </c>
      <c r="F62" s="163">
        <f t="shared" si="56"/>
        <v>10.133803051234686</v>
      </c>
      <c r="G62" s="161">
        <f t="shared" si="49"/>
        <v>10.044780991322826</v>
      </c>
      <c r="H62" s="161">
        <f t="shared" si="50"/>
        <v>10.222825111146546</v>
      </c>
      <c r="I62" s="164">
        <f t="shared" si="51"/>
        <v>86.723266549716911</v>
      </c>
      <c r="J62" s="163">
        <f t="shared" si="52"/>
        <v>1.5514152925936773</v>
      </c>
      <c r="K62" s="161">
        <f t="shared" si="53"/>
        <v>1.5205156326744529</v>
      </c>
      <c r="L62" s="161">
        <f t="shared" si="54"/>
        <v>1.5823149525129017</v>
      </c>
      <c r="M62" s="165">
        <f t="shared" si="57"/>
        <v>13.276733450283102</v>
      </c>
    </row>
    <row r="63" spans="1:13" ht="14.45" customHeight="1" x14ac:dyDescent="0.15">
      <c r="A63" s="70"/>
      <c r="B63" s="90">
        <v>80</v>
      </c>
      <c r="C63" s="161">
        <f>AB23</f>
        <v>8.6633048740392127</v>
      </c>
      <c r="D63" s="161">
        <f t="shared" si="47"/>
        <v>8.5785937893308528</v>
      </c>
      <c r="E63" s="162">
        <f t="shared" si="48"/>
        <v>8.7480159587475725</v>
      </c>
      <c r="F63" s="163">
        <f>AC23</f>
        <v>7.1227906788906692</v>
      </c>
      <c r="G63" s="161">
        <f t="shared" si="49"/>
        <v>7.049983087632345</v>
      </c>
      <c r="H63" s="161">
        <f t="shared" si="50"/>
        <v>7.1955982701489933</v>
      </c>
      <c r="I63" s="164">
        <f t="shared" si="51"/>
        <v>82.217938563320018</v>
      </c>
      <c r="J63" s="163">
        <f t="shared" si="52"/>
        <v>1.5405141951485426</v>
      </c>
      <c r="K63" s="161">
        <f t="shared" si="53"/>
        <v>1.5076717730868563</v>
      </c>
      <c r="L63" s="161">
        <f t="shared" si="54"/>
        <v>1.5733566172102289</v>
      </c>
      <c r="M63" s="165">
        <f>AF23</f>
        <v>17.782061436679964</v>
      </c>
    </row>
    <row r="64" spans="1:13" ht="14.45" customHeight="1" x14ac:dyDescent="0.15">
      <c r="A64" s="46"/>
      <c r="B64" s="108">
        <v>85</v>
      </c>
      <c r="C64" s="166">
        <f>AB24</f>
        <v>6.2992136128575602</v>
      </c>
      <c r="D64" s="166">
        <f t="shared" si="47"/>
        <v>6.1059138536821429</v>
      </c>
      <c r="E64" s="167">
        <f t="shared" si="48"/>
        <v>6.4925133720329775</v>
      </c>
      <c r="F64" s="168">
        <f>AC24</f>
        <v>4.7825197823740968</v>
      </c>
      <c r="G64" s="166">
        <f t="shared" si="49"/>
        <v>4.6317202143242557</v>
      </c>
      <c r="H64" s="166">
        <f t="shared" si="50"/>
        <v>4.9333193504239379</v>
      </c>
      <c r="I64" s="169">
        <f t="shared" si="51"/>
        <v>75.922489318544734</v>
      </c>
      <c r="J64" s="168">
        <f t="shared" si="52"/>
        <v>1.5166938304834632</v>
      </c>
      <c r="K64" s="166">
        <f t="shared" si="53"/>
        <v>1.458652993525035</v>
      </c>
      <c r="L64" s="166">
        <f t="shared" si="54"/>
        <v>1.5747346674418914</v>
      </c>
      <c r="M64" s="170">
        <f>AF24</f>
        <v>24.077510681455266</v>
      </c>
    </row>
    <row r="65" spans="1:13" ht="14.45" customHeight="1" x14ac:dyDescent="0.15">
      <c r="A65" s="70" t="s">
        <v>7</v>
      </c>
      <c r="B65" s="171">
        <v>0</v>
      </c>
      <c r="C65" s="172">
        <f>AB25</f>
        <v>86.759662965764434</v>
      </c>
      <c r="D65" s="172">
        <f t="shared" si="47"/>
        <v>86.554431125176592</v>
      </c>
      <c r="E65" s="173">
        <f t="shared" si="48"/>
        <v>86.964894806352277</v>
      </c>
      <c r="F65" s="174">
        <f>AC25</f>
        <v>83.702170029403064</v>
      </c>
      <c r="G65" s="172">
        <f t="shared" si="49"/>
        <v>83.51650695459189</v>
      </c>
      <c r="H65" s="172">
        <f t="shared" si="50"/>
        <v>83.887833104214238</v>
      </c>
      <c r="I65" s="175">
        <f t="shared" si="51"/>
        <v>96.475905009488258</v>
      </c>
      <c r="J65" s="174">
        <f t="shared" si="52"/>
        <v>3.0574929363613821</v>
      </c>
      <c r="K65" s="172">
        <f t="shared" si="53"/>
        <v>3.0187098781524684</v>
      </c>
      <c r="L65" s="172">
        <f t="shared" si="54"/>
        <v>3.0962759945702958</v>
      </c>
      <c r="M65" s="176">
        <f>AF25</f>
        <v>3.5240949905117493</v>
      </c>
    </row>
    <row r="66" spans="1:13" ht="14.45" customHeight="1" x14ac:dyDescent="0.15">
      <c r="A66" s="134"/>
      <c r="B66" s="90">
        <v>5</v>
      </c>
      <c r="C66" s="161">
        <f>AB26</f>
        <v>82.043213735731086</v>
      </c>
      <c r="D66" s="161">
        <f t="shared" si="47"/>
        <v>81.862342117008197</v>
      </c>
      <c r="E66" s="162">
        <f t="shared" si="48"/>
        <v>82.224085354453976</v>
      </c>
      <c r="F66" s="163">
        <f>AC26</f>
        <v>78.975631910197023</v>
      </c>
      <c r="G66" s="161">
        <f t="shared" si="49"/>
        <v>78.815346194973742</v>
      </c>
      <c r="H66" s="161">
        <f t="shared" si="50"/>
        <v>79.135917625420305</v>
      </c>
      <c r="I66" s="164">
        <f t="shared" si="51"/>
        <v>96.261016986225044</v>
      </c>
      <c r="J66" s="163">
        <f t="shared" si="52"/>
        <v>3.0675818255340634</v>
      </c>
      <c r="K66" s="161">
        <f t="shared" si="53"/>
        <v>3.0288286489652854</v>
      </c>
      <c r="L66" s="161">
        <f t="shared" si="54"/>
        <v>3.1063350021028415</v>
      </c>
      <c r="M66" s="165">
        <f>AF26</f>
        <v>3.738983013774952</v>
      </c>
    </row>
    <row r="67" spans="1:13" ht="14.45" customHeight="1" x14ac:dyDescent="0.15">
      <c r="A67" s="134"/>
      <c r="B67" s="90">
        <v>10</v>
      </c>
      <c r="C67" s="161">
        <f t="shared" ref="C67:C80" si="58">AB27</f>
        <v>77.057542124801444</v>
      </c>
      <c r="D67" s="161">
        <f t="shared" si="47"/>
        <v>76.877731390210315</v>
      </c>
      <c r="E67" s="162">
        <f t="shared" si="48"/>
        <v>77.237352859392573</v>
      </c>
      <c r="F67" s="163">
        <f t="shared" ref="F67:F80" si="59">AC27</f>
        <v>73.989408323558493</v>
      </c>
      <c r="G67" s="161">
        <f t="shared" si="49"/>
        <v>73.830235010087563</v>
      </c>
      <c r="H67" s="161">
        <f t="shared" si="50"/>
        <v>74.148581637029423</v>
      </c>
      <c r="I67" s="164">
        <f t="shared" si="51"/>
        <v>96.018386109079586</v>
      </c>
      <c r="J67" s="163">
        <f t="shared" si="52"/>
        <v>3.0681338012429458</v>
      </c>
      <c r="K67" s="161">
        <f t="shared" si="53"/>
        <v>3.0293812028834806</v>
      </c>
      <c r="L67" s="161">
        <f t="shared" si="54"/>
        <v>3.106886399602411</v>
      </c>
      <c r="M67" s="165">
        <f t="shared" ref="M67:M80" si="60">AF27</f>
        <v>3.9816138909204164</v>
      </c>
    </row>
    <row r="68" spans="1:13" ht="14.45" customHeight="1" x14ac:dyDescent="0.15">
      <c r="A68" s="134"/>
      <c r="B68" s="90">
        <v>15</v>
      </c>
      <c r="C68" s="161">
        <f t="shared" si="58"/>
        <v>72.091467439656881</v>
      </c>
      <c r="D68" s="161">
        <f t="shared" si="47"/>
        <v>71.914050439320818</v>
      </c>
      <c r="E68" s="162">
        <f t="shared" si="48"/>
        <v>72.268884439992945</v>
      </c>
      <c r="F68" s="163">
        <f t="shared" si="59"/>
        <v>69.021930637492474</v>
      </c>
      <c r="G68" s="161">
        <f t="shared" si="49"/>
        <v>68.865258061235266</v>
      </c>
      <c r="H68" s="161">
        <f t="shared" si="50"/>
        <v>69.178603213749682</v>
      </c>
      <c r="I68" s="164">
        <f t="shared" si="51"/>
        <v>95.74216351646092</v>
      </c>
      <c r="J68" s="163">
        <f t="shared" si="52"/>
        <v>3.0695368021643952</v>
      </c>
      <c r="K68" s="161">
        <f t="shared" si="53"/>
        <v>3.030786001013428</v>
      </c>
      <c r="L68" s="161">
        <f t="shared" si="54"/>
        <v>3.1082876033153624</v>
      </c>
      <c r="M68" s="165">
        <f t="shared" si="60"/>
        <v>4.2578364835390632</v>
      </c>
    </row>
    <row r="69" spans="1:13" ht="14.45" customHeight="1" x14ac:dyDescent="0.15">
      <c r="A69" s="134"/>
      <c r="B69" s="90">
        <v>20</v>
      </c>
      <c r="C69" s="161">
        <f t="shared" si="58"/>
        <v>67.148543050003141</v>
      </c>
      <c r="D69" s="161">
        <f t="shared" si="47"/>
        <v>66.974942931068398</v>
      </c>
      <c r="E69" s="162">
        <f t="shared" si="48"/>
        <v>67.322143168937885</v>
      </c>
      <c r="F69" s="163">
        <f t="shared" si="59"/>
        <v>64.076478982492461</v>
      </c>
      <c r="G69" s="161">
        <f t="shared" si="49"/>
        <v>63.923784510251167</v>
      </c>
      <c r="H69" s="161">
        <f t="shared" si="50"/>
        <v>64.229173454733754</v>
      </c>
      <c r="I69" s="164">
        <f t="shared" si="51"/>
        <v>95.424972861700027</v>
      </c>
      <c r="J69" s="163">
        <f t="shared" si="52"/>
        <v>3.0720640675106758</v>
      </c>
      <c r="K69" s="161">
        <f t="shared" si="53"/>
        <v>3.0333165544812735</v>
      </c>
      <c r="L69" s="161">
        <f t="shared" si="54"/>
        <v>3.1108115805400782</v>
      </c>
      <c r="M69" s="165">
        <f t="shared" si="60"/>
        <v>4.5750271382999603</v>
      </c>
    </row>
    <row r="70" spans="1:13" ht="14.45" customHeight="1" x14ac:dyDescent="0.15">
      <c r="A70" s="134"/>
      <c r="B70" s="90">
        <v>25</v>
      </c>
      <c r="C70" s="161">
        <f t="shared" si="58"/>
        <v>62.218234800546725</v>
      </c>
      <c r="D70" s="161">
        <f t="shared" si="47"/>
        <v>62.049403531995317</v>
      </c>
      <c r="E70" s="162">
        <f t="shared" si="48"/>
        <v>62.387066069098132</v>
      </c>
      <c r="F70" s="163">
        <f t="shared" si="59"/>
        <v>59.142857257832922</v>
      </c>
      <c r="G70" s="161">
        <f t="shared" si="49"/>
        <v>58.995122687938419</v>
      </c>
      <c r="H70" s="161">
        <f t="shared" si="50"/>
        <v>59.290591827727425</v>
      </c>
      <c r="I70" s="164">
        <f t="shared" si="51"/>
        <v>95.057112191349447</v>
      </c>
      <c r="J70" s="163">
        <f t="shared" si="52"/>
        <v>3.0753775427137979</v>
      </c>
      <c r="K70" s="161">
        <f t="shared" si="53"/>
        <v>3.0366377469904191</v>
      </c>
      <c r="L70" s="161">
        <f t="shared" si="54"/>
        <v>3.1141173384371768</v>
      </c>
      <c r="M70" s="165">
        <f t="shared" si="60"/>
        <v>4.9428878086505499</v>
      </c>
    </row>
    <row r="71" spans="1:13" ht="14.45" customHeight="1" x14ac:dyDescent="0.15">
      <c r="A71" s="134"/>
      <c r="B71" s="90">
        <v>30</v>
      </c>
      <c r="C71" s="161">
        <f t="shared" si="58"/>
        <v>57.294505140478506</v>
      </c>
      <c r="D71" s="161">
        <f t="shared" si="47"/>
        <v>57.129646287153122</v>
      </c>
      <c r="E71" s="162">
        <f t="shared" si="48"/>
        <v>57.45936399380389</v>
      </c>
      <c r="F71" s="163">
        <f t="shared" si="59"/>
        <v>54.215195732745336</v>
      </c>
      <c r="G71" s="161">
        <f t="shared" si="49"/>
        <v>54.071587474748533</v>
      </c>
      <c r="H71" s="161">
        <f t="shared" si="50"/>
        <v>54.358803990742139</v>
      </c>
      <c r="I71" s="164">
        <f t="shared" si="51"/>
        <v>94.625471674494591</v>
      </c>
      <c r="J71" s="163">
        <f t="shared" si="52"/>
        <v>3.079309407733172</v>
      </c>
      <c r="K71" s="161">
        <f t="shared" si="53"/>
        <v>3.0405680202048528</v>
      </c>
      <c r="L71" s="161">
        <f t="shared" si="54"/>
        <v>3.1180507952614911</v>
      </c>
      <c r="M71" s="165">
        <f t="shared" si="60"/>
        <v>5.3745283255054126</v>
      </c>
    </row>
    <row r="72" spans="1:13" ht="14.45" customHeight="1" x14ac:dyDescent="0.15">
      <c r="A72" s="134"/>
      <c r="B72" s="90">
        <v>35</v>
      </c>
      <c r="C72" s="161">
        <f t="shared" si="58"/>
        <v>52.411090781355945</v>
      </c>
      <c r="D72" s="161">
        <f t="shared" si="47"/>
        <v>52.251070750556096</v>
      </c>
      <c r="E72" s="162">
        <f t="shared" si="48"/>
        <v>52.571110812155794</v>
      </c>
      <c r="F72" s="163">
        <f t="shared" si="59"/>
        <v>49.325220405859625</v>
      </c>
      <c r="G72" s="161">
        <f t="shared" si="49"/>
        <v>49.186627563893452</v>
      </c>
      <c r="H72" s="161">
        <f t="shared" si="50"/>
        <v>49.463813247825797</v>
      </c>
      <c r="I72" s="164">
        <f t="shared" si="51"/>
        <v>94.112180590994214</v>
      </c>
      <c r="J72" s="163">
        <f t="shared" si="52"/>
        <v>3.0858703754963277</v>
      </c>
      <c r="K72" s="161">
        <f t="shared" si="53"/>
        <v>3.0471153506909099</v>
      </c>
      <c r="L72" s="161">
        <f t="shared" si="54"/>
        <v>3.1246254003017455</v>
      </c>
      <c r="M72" s="165">
        <f t="shared" si="60"/>
        <v>5.8878194090058056</v>
      </c>
    </row>
    <row r="73" spans="1:13" ht="14.45" customHeight="1" x14ac:dyDescent="0.15">
      <c r="A73" s="134"/>
      <c r="B73" s="90">
        <v>40</v>
      </c>
      <c r="C73" s="161">
        <f t="shared" si="58"/>
        <v>47.542512962775319</v>
      </c>
      <c r="D73" s="161">
        <f t="shared" si="47"/>
        <v>47.386642477701194</v>
      </c>
      <c r="E73" s="162">
        <f t="shared" si="48"/>
        <v>47.698383447849444</v>
      </c>
      <c r="F73" s="163">
        <f t="shared" si="59"/>
        <v>44.448493090536665</v>
      </c>
      <c r="G73" s="161">
        <f t="shared" si="49"/>
        <v>44.314190692514366</v>
      </c>
      <c r="H73" s="161">
        <f t="shared" si="50"/>
        <v>44.582795488558965</v>
      </c>
      <c r="I73" s="164">
        <f t="shared" si="51"/>
        <v>93.492098588349336</v>
      </c>
      <c r="J73" s="163">
        <f t="shared" si="52"/>
        <v>3.0940198722386505</v>
      </c>
      <c r="K73" s="161">
        <f t="shared" si="53"/>
        <v>3.0552341229744524</v>
      </c>
      <c r="L73" s="161">
        <f t="shared" si="54"/>
        <v>3.1328056215028486</v>
      </c>
      <c r="M73" s="165">
        <f t="shared" si="60"/>
        <v>6.5079014116506544</v>
      </c>
    </row>
    <row r="74" spans="1:13" ht="14.45" customHeight="1" x14ac:dyDescent="0.15">
      <c r="A74" s="134"/>
      <c r="B74" s="90">
        <v>45</v>
      </c>
      <c r="C74" s="161">
        <f t="shared" si="58"/>
        <v>42.694574503690497</v>
      </c>
      <c r="D74" s="161">
        <f t="shared" si="47"/>
        <v>42.543647860498666</v>
      </c>
      <c r="E74" s="162">
        <f t="shared" si="48"/>
        <v>42.845501146882327</v>
      </c>
      <c r="F74" s="163">
        <f t="shared" si="59"/>
        <v>39.590070785828622</v>
      </c>
      <c r="G74" s="161">
        <f t="shared" si="49"/>
        <v>39.460835396604779</v>
      </c>
      <c r="H74" s="161">
        <f t="shared" si="50"/>
        <v>39.719306175052466</v>
      </c>
      <c r="I74" s="164">
        <f t="shared" si="51"/>
        <v>92.72857557675502</v>
      </c>
      <c r="J74" s="163">
        <f t="shared" si="52"/>
        <v>3.1045037178618737</v>
      </c>
      <c r="K74" s="161">
        <f t="shared" si="53"/>
        <v>3.0656893831297816</v>
      </c>
      <c r="L74" s="161">
        <f t="shared" si="54"/>
        <v>3.1433180525939659</v>
      </c>
      <c r="M74" s="165">
        <f t="shared" si="60"/>
        <v>7.2714244232449765</v>
      </c>
    </row>
    <row r="75" spans="1:13" ht="14.45" customHeight="1" x14ac:dyDescent="0.15">
      <c r="A75" s="134"/>
      <c r="B75" s="90">
        <v>50</v>
      </c>
      <c r="C75" s="161">
        <f t="shared" si="58"/>
        <v>37.935088279006088</v>
      </c>
      <c r="D75" s="161">
        <f t="shared" si="47"/>
        <v>37.791571605810773</v>
      </c>
      <c r="E75" s="162">
        <f t="shared" si="48"/>
        <v>38.078604952201403</v>
      </c>
      <c r="F75" s="163">
        <f t="shared" si="59"/>
        <v>34.817305291570371</v>
      </c>
      <c r="G75" s="161">
        <f t="shared" si="49"/>
        <v>34.695602225476094</v>
      </c>
      <c r="H75" s="161">
        <f t="shared" si="50"/>
        <v>34.939008357664648</v>
      </c>
      <c r="I75" s="164">
        <f t="shared" si="51"/>
        <v>91.781268664765037</v>
      </c>
      <c r="J75" s="163">
        <f t="shared" si="52"/>
        <v>3.1177829874357146</v>
      </c>
      <c r="K75" s="161">
        <f t="shared" si="53"/>
        <v>3.0789429308730476</v>
      </c>
      <c r="L75" s="161">
        <f t="shared" si="54"/>
        <v>3.1566230439983816</v>
      </c>
      <c r="M75" s="165">
        <f t="shared" si="60"/>
        <v>8.2187313352349509</v>
      </c>
    </row>
    <row r="76" spans="1:13" ht="14.45" customHeight="1" x14ac:dyDescent="0.15">
      <c r="A76" s="134"/>
      <c r="B76" s="90">
        <v>55</v>
      </c>
      <c r="C76" s="161">
        <f t="shared" si="58"/>
        <v>33.279762173453697</v>
      </c>
      <c r="D76" s="161">
        <f t="shared" si="47"/>
        <v>33.146096782627048</v>
      </c>
      <c r="E76" s="162">
        <f t="shared" si="48"/>
        <v>33.413427564280347</v>
      </c>
      <c r="F76" s="163">
        <f t="shared" si="59"/>
        <v>30.13680583103335</v>
      </c>
      <c r="G76" s="161">
        <f t="shared" si="49"/>
        <v>30.02502383532034</v>
      </c>
      <c r="H76" s="161">
        <f t="shared" si="50"/>
        <v>30.248587826746359</v>
      </c>
      <c r="I76" s="164">
        <f t="shared" si="51"/>
        <v>90.555953116373558</v>
      </c>
      <c r="J76" s="163">
        <f t="shared" si="52"/>
        <v>3.142956342420347</v>
      </c>
      <c r="K76" s="161">
        <f t="shared" si="53"/>
        <v>3.1040668316627014</v>
      </c>
      <c r="L76" s="161">
        <f t="shared" si="54"/>
        <v>3.1818458531779927</v>
      </c>
      <c r="M76" s="165">
        <f t="shared" si="60"/>
        <v>9.4440468836264468</v>
      </c>
    </row>
    <row r="77" spans="1:13" ht="14.45" customHeight="1" x14ac:dyDescent="0.15">
      <c r="A77" s="134"/>
      <c r="B77" s="90">
        <v>60</v>
      </c>
      <c r="C77" s="161">
        <f t="shared" si="58"/>
        <v>28.69794279064832</v>
      </c>
      <c r="D77" s="161">
        <f t="shared" si="47"/>
        <v>28.573606559619012</v>
      </c>
      <c r="E77" s="162">
        <f t="shared" si="48"/>
        <v>28.822279021677627</v>
      </c>
      <c r="F77" s="163">
        <f t="shared" si="59"/>
        <v>25.521281955171752</v>
      </c>
      <c r="G77" s="161">
        <f t="shared" si="49"/>
        <v>25.41880444662516</v>
      </c>
      <c r="H77" s="161">
        <f t="shared" si="50"/>
        <v>25.623759463718343</v>
      </c>
      <c r="I77" s="164">
        <f t="shared" si="51"/>
        <v>88.930701902048071</v>
      </c>
      <c r="J77" s="163">
        <f t="shared" si="52"/>
        <v>3.1766608354765684</v>
      </c>
      <c r="K77" s="161">
        <f t="shared" si="53"/>
        <v>3.1376537234383677</v>
      </c>
      <c r="L77" s="161">
        <f t="shared" si="54"/>
        <v>3.2156679475147691</v>
      </c>
      <c r="M77" s="165">
        <f t="shared" si="60"/>
        <v>11.069298097951934</v>
      </c>
    </row>
    <row r="78" spans="1:13" ht="14.45" customHeight="1" x14ac:dyDescent="0.15">
      <c r="A78" s="134"/>
      <c r="B78" s="90">
        <v>65</v>
      </c>
      <c r="C78" s="161">
        <f t="shared" si="58"/>
        <v>24.217879857220087</v>
      </c>
      <c r="D78" s="161">
        <f t="shared" si="47"/>
        <v>24.101884232869796</v>
      </c>
      <c r="E78" s="162">
        <f t="shared" si="48"/>
        <v>24.333875481570377</v>
      </c>
      <c r="F78" s="163">
        <f t="shared" si="59"/>
        <v>21.001639730755087</v>
      </c>
      <c r="G78" s="161">
        <f t="shared" si="49"/>
        <v>20.907338049613216</v>
      </c>
      <c r="H78" s="161">
        <f t="shared" si="50"/>
        <v>21.095941411896959</v>
      </c>
      <c r="I78" s="164">
        <f t="shared" si="51"/>
        <v>86.71956362230388</v>
      </c>
      <c r="J78" s="163">
        <f t="shared" si="52"/>
        <v>3.2162401264650029</v>
      </c>
      <c r="K78" s="161">
        <f t="shared" si="53"/>
        <v>3.1770027788409543</v>
      </c>
      <c r="L78" s="161">
        <f t="shared" si="54"/>
        <v>3.2554774740890515</v>
      </c>
      <c r="M78" s="165">
        <f t="shared" si="60"/>
        <v>13.280436377696143</v>
      </c>
    </row>
    <row r="79" spans="1:13" ht="14.45" customHeight="1" x14ac:dyDescent="0.15">
      <c r="A79" s="134"/>
      <c r="B79" s="90">
        <v>70</v>
      </c>
      <c r="C79" s="161">
        <f t="shared" si="58"/>
        <v>19.862116893705441</v>
      </c>
      <c r="D79" s="161">
        <f t="shared" si="47"/>
        <v>19.756810575391548</v>
      </c>
      <c r="E79" s="162">
        <f t="shared" si="48"/>
        <v>19.967423212019334</v>
      </c>
      <c r="F79" s="163">
        <f t="shared" si="59"/>
        <v>16.612873400552903</v>
      </c>
      <c r="G79" s="161">
        <f t="shared" si="49"/>
        <v>16.528570150480956</v>
      </c>
      <c r="H79" s="161">
        <f t="shared" si="50"/>
        <v>16.697176650624851</v>
      </c>
      <c r="I79" s="164">
        <f t="shared" si="51"/>
        <v>83.641001054715048</v>
      </c>
      <c r="J79" s="163">
        <f t="shared" si="52"/>
        <v>3.2492434931525382</v>
      </c>
      <c r="K79" s="161">
        <f t="shared" si="53"/>
        <v>3.2098817515343914</v>
      </c>
      <c r="L79" s="161">
        <f t="shared" si="54"/>
        <v>3.2886052347706851</v>
      </c>
      <c r="M79" s="165">
        <f t="shared" si="60"/>
        <v>16.358998945284956</v>
      </c>
    </row>
    <row r="80" spans="1:13" ht="14.45" customHeight="1" x14ac:dyDescent="0.15">
      <c r="A80" s="134"/>
      <c r="B80" s="90">
        <v>75</v>
      </c>
      <c r="C80" s="161">
        <f t="shared" si="58"/>
        <v>15.687984658027423</v>
      </c>
      <c r="D80" s="161">
        <f t="shared" si="47"/>
        <v>15.596331031397748</v>
      </c>
      <c r="E80" s="162">
        <f t="shared" si="48"/>
        <v>15.779638284657098</v>
      </c>
      <c r="F80" s="163">
        <f t="shared" si="59"/>
        <v>12.420460104944482</v>
      </c>
      <c r="G80" s="161">
        <f t="shared" si="49"/>
        <v>12.347922767029635</v>
      </c>
      <c r="H80" s="161">
        <f t="shared" si="50"/>
        <v>12.492997442859329</v>
      </c>
      <c r="I80" s="164">
        <f t="shared" si="51"/>
        <v>79.171801704873715</v>
      </c>
      <c r="J80" s="163">
        <f t="shared" si="52"/>
        <v>3.2675245530829415</v>
      </c>
      <c r="K80" s="161">
        <f t="shared" si="53"/>
        <v>3.2283154852882459</v>
      </c>
      <c r="L80" s="161">
        <f t="shared" si="54"/>
        <v>3.3067336208776372</v>
      </c>
      <c r="M80" s="165">
        <f t="shared" si="60"/>
        <v>20.828198295126292</v>
      </c>
    </row>
    <row r="81" spans="1:13" ht="14.45" customHeight="1" x14ac:dyDescent="0.15">
      <c r="A81" s="134"/>
      <c r="B81" s="90">
        <v>80</v>
      </c>
      <c r="C81" s="161">
        <f>AB41</f>
        <v>11.8689061510035</v>
      </c>
      <c r="D81" s="161">
        <f t="shared" si="47"/>
        <v>11.797284203743583</v>
      </c>
      <c r="E81" s="162">
        <f t="shared" si="48"/>
        <v>11.940528098263417</v>
      </c>
      <c r="F81" s="163">
        <f>AC41</f>
        <v>8.6225731442445355</v>
      </c>
      <c r="G81" s="161">
        <f t="shared" si="49"/>
        <v>8.5646195438653656</v>
      </c>
      <c r="H81" s="161">
        <f t="shared" si="50"/>
        <v>8.6805267446237053</v>
      </c>
      <c r="I81" s="164">
        <f t="shared" si="51"/>
        <v>72.64842298475422</v>
      </c>
      <c r="J81" s="163">
        <f t="shared" si="52"/>
        <v>3.246333006758964</v>
      </c>
      <c r="K81" s="161">
        <f t="shared" si="53"/>
        <v>3.208067256547344</v>
      </c>
      <c r="L81" s="161">
        <f t="shared" si="54"/>
        <v>3.2845987569705839</v>
      </c>
      <c r="M81" s="165">
        <f>AF41</f>
        <v>27.351577015245766</v>
      </c>
    </row>
    <row r="82" spans="1:13" ht="14.45" customHeight="1" thickBot="1" x14ac:dyDescent="0.2">
      <c r="A82" s="135"/>
      <c r="B82" s="136">
        <v>85</v>
      </c>
      <c r="C82" s="177">
        <f>AB42</f>
        <v>8.6377700433584508</v>
      </c>
      <c r="D82" s="177">
        <f t="shared" si="47"/>
        <v>8.4382093086662451</v>
      </c>
      <c r="E82" s="178">
        <f t="shared" si="48"/>
        <v>8.8373307780506565</v>
      </c>
      <c r="F82" s="179">
        <f>AC42</f>
        <v>5.5029131717288919</v>
      </c>
      <c r="G82" s="177">
        <f t="shared" si="49"/>
        <v>5.3714519718384626</v>
      </c>
      <c r="H82" s="177">
        <f t="shared" si="50"/>
        <v>5.6343743716193213</v>
      </c>
      <c r="I82" s="180">
        <f t="shared" si="51"/>
        <v>63.707567394203338</v>
      </c>
      <c r="J82" s="179">
        <f t="shared" si="52"/>
        <v>3.1348568716295588</v>
      </c>
      <c r="K82" s="177">
        <f t="shared" si="53"/>
        <v>3.0550814974019755</v>
      </c>
      <c r="L82" s="177">
        <f t="shared" si="54"/>
        <v>3.2146322458571421</v>
      </c>
      <c r="M82" s="181">
        <f>AF42</f>
        <v>36.292432605796662</v>
      </c>
    </row>
    <row r="83" spans="1:13" ht="14.45" customHeight="1" thickTop="1" x14ac:dyDescent="0.15"/>
    <row r="84" spans="1:13" ht="14.45" customHeight="1" x14ac:dyDescent="0.15"/>
  </sheetData>
  <sheetProtection password="83CD" sheet="1"/>
  <protectedRanges>
    <protectedRange sqref="C7:F42" name="範囲1"/>
  </protectedRanges>
  <mergeCells count="30">
    <mergeCell ref="Z5:AA5"/>
    <mergeCell ref="X4:AA4"/>
    <mergeCell ref="AB4:AF4"/>
    <mergeCell ref="AC5:AD5"/>
    <mergeCell ref="AE5:AF5"/>
    <mergeCell ref="B4:F4"/>
    <mergeCell ref="G4:L4"/>
    <mergeCell ref="O4:P4"/>
    <mergeCell ref="V5:W5"/>
    <mergeCell ref="Q4:S4"/>
    <mergeCell ref="X5:Y5"/>
    <mergeCell ref="AP4:AU4"/>
    <mergeCell ref="D46:E46"/>
    <mergeCell ref="G46:H46"/>
    <mergeCell ref="K46:L46"/>
    <mergeCell ref="AJ5:AK5"/>
    <mergeCell ref="AL5:AM5"/>
    <mergeCell ref="AN5:AO5"/>
    <mergeCell ref="AH4:AO4"/>
    <mergeCell ref="T4:W4"/>
    <mergeCell ref="A1:M1"/>
    <mergeCell ref="A45:A46"/>
    <mergeCell ref="B45:B46"/>
    <mergeCell ref="AP5:AQ5"/>
    <mergeCell ref="AR5:AS5"/>
    <mergeCell ref="AT5:AU5"/>
    <mergeCell ref="C45:E45"/>
    <mergeCell ref="F45:I45"/>
    <mergeCell ref="J45:M45"/>
    <mergeCell ref="J44:M44"/>
  </mergeCells>
  <phoneticPr fontId="1"/>
  <pageMargins left="0.59055118110236227" right="0.59055118110236227" top="0.98425196850393704" bottom="0.98425196850393704" header="0.51181102362204722" footer="0.51181102362204722"/>
  <pageSetup paperSize="9" scale="40" fitToWidth="2" orientation="landscape" r:id="rId1"/>
  <headerFooter alignWithMargins="0"/>
  <cellWatches>
    <cellWatch r="H82"/>
  </cellWatch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9"/>
  <sheetViews>
    <sheetView showGridLines="0" workbookViewId="0">
      <selection activeCell="B14" sqref="B14:K14"/>
    </sheetView>
  </sheetViews>
  <sheetFormatPr defaultRowHeight="13.5" x14ac:dyDescent="0.15"/>
  <cols>
    <col min="1" max="1" width="4.625" style="25" customWidth="1"/>
    <col min="2" max="2" width="12.625" style="25" customWidth="1"/>
    <col min="3" max="3" width="20.625" style="25" customWidth="1"/>
    <col min="4" max="4" width="4.625" style="25" customWidth="1"/>
    <col min="5" max="10" width="11.625" style="25" customWidth="1"/>
    <col min="11" max="11" width="4.625" style="25" customWidth="1"/>
    <col min="12" max="16384" width="9" style="25"/>
  </cols>
  <sheetData>
    <row r="1" spans="1:11" ht="30" customHeight="1" x14ac:dyDescent="0.15">
      <c r="A1" s="195"/>
      <c r="B1" s="296" t="s">
        <v>112</v>
      </c>
      <c r="C1" s="297"/>
      <c r="D1" s="297"/>
      <c r="E1" s="297"/>
      <c r="F1" s="297"/>
      <c r="G1" s="297"/>
      <c r="H1" s="297"/>
      <c r="I1" s="297"/>
      <c r="J1" s="297"/>
      <c r="K1" s="298"/>
    </row>
    <row r="2" spans="1:11" ht="15" customHeight="1" x14ac:dyDescent="0.15"/>
    <row r="3" spans="1:11" ht="15" customHeight="1" x14ac:dyDescent="0.15">
      <c r="B3" s="25" t="s">
        <v>141</v>
      </c>
    </row>
    <row r="4" spans="1:11" ht="15" customHeight="1" x14ac:dyDescent="0.15">
      <c r="B4" s="293" t="s">
        <v>142</v>
      </c>
      <c r="C4" s="294"/>
      <c r="D4" s="294"/>
      <c r="E4" s="294"/>
      <c r="F4" s="294"/>
      <c r="G4" s="294"/>
      <c r="H4" s="294"/>
      <c r="I4" s="294"/>
      <c r="J4" s="294"/>
      <c r="K4" s="295"/>
    </row>
    <row r="5" spans="1:11" ht="15" customHeight="1" x14ac:dyDescent="0.15">
      <c r="B5" s="282" t="s">
        <v>143</v>
      </c>
      <c r="C5" s="283"/>
      <c r="D5" s="283"/>
      <c r="E5" s="283"/>
      <c r="F5" s="283"/>
      <c r="G5" s="283"/>
      <c r="H5" s="283"/>
      <c r="I5" s="283"/>
      <c r="J5" s="283"/>
      <c r="K5" s="284"/>
    </row>
    <row r="6" spans="1:11" ht="15" customHeight="1" x14ac:dyDescent="0.15">
      <c r="B6" s="282" t="s">
        <v>179</v>
      </c>
      <c r="C6" s="283"/>
      <c r="D6" s="283"/>
      <c r="E6" s="283"/>
      <c r="F6" s="283"/>
      <c r="G6" s="283"/>
      <c r="H6" s="283"/>
      <c r="I6" s="283"/>
      <c r="J6" s="283"/>
      <c r="K6" s="284"/>
    </row>
    <row r="7" spans="1:11" ht="15" customHeight="1" x14ac:dyDescent="0.15">
      <c r="B7" s="282" t="s">
        <v>144</v>
      </c>
      <c r="C7" s="283"/>
      <c r="D7" s="283"/>
      <c r="E7" s="283"/>
      <c r="F7" s="283"/>
      <c r="G7" s="283"/>
      <c r="H7" s="283"/>
      <c r="I7" s="283"/>
      <c r="J7" s="283"/>
      <c r="K7" s="284"/>
    </row>
    <row r="8" spans="1:11" ht="15" customHeight="1" x14ac:dyDescent="0.15">
      <c r="B8" s="282" t="s">
        <v>145</v>
      </c>
      <c r="C8" s="283"/>
      <c r="D8" s="283"/>
      <c r="E8" s="283"/>
      <c r="F8" s="283"/>
      <c r="G8" s="283"/>
      <c r="H8" s="283"/>
      <c r="I8" s="283"/>
      <c r="J8" s="283"/>
      <c r="K8" s="284"/>
    </row>
    <row r="9" spans="1:11" ht="15" customHeight="1" x14ac:dyDescent="0.15">
      <c r="B9" s="282" t="s">
        <v>147</v>
      </c>
      <c r="C9" s="283"/>
      <c r="D9" s="283"/>
      <c r="E9" s="283"/>
      <c r="F9" s="283"/>
      <c r="G9" s="283"/>
      <c r="H9" s="283"/>
      <c r="I9" s="283"/>
      <c r="J9" s="283"/>
      <c r="K9" s="284"/>
    </row>
    <row r="10" spans="1:11" ht="15" customHeight="1" x14ac:dyDescent="0.15">
      <c r="B10" s="285" t="s">
        <v>146</v>
      </c>
      <c r="C10" s="286"/>
      <c r="D10" s="286"/>
      <c r="E10" s="286"/>
      <c r="F10" s="286"/>
      <c r="G10" s="286"/>
      <c r="H10" s="286"/>
      <c r="I10" s="286"/>
      <c r="J10" s="286"/>
      <c r="K10" s="287"/>
    </row>
    <row r="11" spans="1:11" ht="15" customHeight="1" x14ac:dyDescent="0.15">
      <c r="B11" s="197"/>
      <c r="C11" s="196"/>
      <c r="D11" s="196"/>
      <c r="E11" s="196"/>
      <c r="F11" s="196"/>
      <c r="G11" s="196"/>
      <c r="H11" s="196"/>
      <c r="I11" s="196"/>
      <c r="J11" s="196"/>
      <c r="K11" s="196"/>
    </row>
    <row r="12" spans="1:11" ht="15" customHeight="1" x14ac:dyDescent="0.15">
      <c r="B12" s="25" t="s">
        <v>151</v>
      </c>
    </row>
    <row r="13" spans="1:11" ht="15" customHeight="1" x14ac:dyDescent="0.15">
      <c r="B13" s="293" t="s">
        <v>148</v>
      </c>
      <c r="C13" s="294"/>
      <c r="D13" s="294"/>
      <c r="E13" s="294"/>
      <c r="F13" s="294"/>
      <c r="G13" s="294"/>
      <c r="H13" s="294"/>
      <c r="I13" s="294"/>
      <c r="J13" s="294"/>
      <c r="K13" s="295"/>
    </row>
    <row r="14" spans="1:11" ht="15" customHeight="1" x14ac:dyDescent="0.15">
      <c r="B14" s="282" t="s">
        <v>149</v>
      </c>
      <c r="C14" s="283"/>
      <c r="D14" s="283"/>
      <c r="E14" s="283"/>
      <c r="F14" s="283"/>
      <c r="G14" s="283"/>
      <c r="H14" s="283"/>
      <c r="I14" s="283"/>
      <c r="J14" s="283"/>
      <c r="K14" s="284"/>
    </row>
    <row r="15" spans="1:11" ht="15" customHeight="1" x14ac:dyDescent="0.15">
      <c r="B15" s="282" t="s">
        <v>150</v>
      </c>
      <c r="C15" s="283"/>
      <c r="D15" s="283"/>
      <c r="E15" s="283"/>
      <c r="F15" s="283"/>
      <c r="G15" s="283"/>
      <c r="H15" s="283"/>
      <c r="I15" s="283"/>
      <c r="J15" s="283"/>
      <c r="K15" s="284"/>
    </row>
    <row r="16" spans="1:11" ht="15" customHeight="1" x14ac:dyDescent="0.15">
      <c r="B16" s="282" t="s">
        <v>152</v>
      </c>
      <c r="C16" s="283"/>
      <c r="D16" s="283"/>
      <c r="E16" s="283"/>
      <c r="F16" s="283"/>
      <c r="G16" s="283"/>
      <c r="H16" s="283"/>
      <c r="I16" s="283"/>
      <c r="J16" s="283"/>
      <c r="K16" s="284"/>
    </row>
    <row r="17" spans="2:11" ht="15" customHeight="1" x14ac:dyDescent="0.15">
      <c r="B17" s="282" t="s">
        <v>153</v>
      </c>
      <c r="C17" s="283"/>
      <c r="D17" s="283"/>
      <c r="E17" s="283"/>
      <c r="F17" s="283"/>
      <c r="G17" s="283"/>
      <c r="H17" s="283"/>
      <c r="I17" s="283"/>
      <c r="J17" s="283"/>
      <c r="K17" s="284"/>
    </row>
    <row r="18" spans="2:11" ht="15" customHeight="1" x14ac:dyDescent="0.15">
      <c r="B18" s="282" t="s">
        <v>154</v>
      </c>
      <c r="C18" s="283"/>
      <c r="D18" s="283"/>
      <c r="E18" s="283"/>
      <c r="F18" s="283"/>
      <c r="G18" s="283"/>
      <c r="H18" s="283"/>
      <c r="I18" s="283"/>
      <c r="J18" s="283"/>
      <c r="K18" s="284"/>
    </row>
    <row r="19" spans="2:11" ht="15" customHeight="1" x14ac:dyDescent="0.15">
      <c r="B19" s="282" t="s">
        <v>155</v>
      </c>
      <c r="C19" s="283"/>
      <c r="D19" s="283"/>
      <c r="E19" s="283"/>
      <c r="F19" s="283"/>
      <c r="G19" s="283"/>
      <c r="H19" s="283"/>
      <c r="I19" s="283"/>
      <c r="J19" s="283"/>
      <c r="K19" s="284"/>
    </row>
    <row r="20" spans="2:11" ht="15" customHeight="1" x14ac:dyDescent="0.15">
      <c r="B20" s="285" t="s">
        <v>156</v>
      </c>
      <c r="C20" s="286"/>
      <c r="D20" s="286"/>
      <c r="E20" s="286"/>
      <c r="F20" s="286"/>
      <c r="G20" s="286"/>
      <c r="H20" s="286"/>
      <c r="I20" s="286"/>
      <c r="J20" s="286"/>
      <c r="K20" s="287"/>
    </row>
    <row r="21" spans="2:11" ht="15" customHeight="1" x14ac:dyDescent="0.15">
      <c r="B21" s="197"/>
      <c r="C21" s="196"/>
      <c r="D21" s="196"/>
      <c r="E21" s="196"/>
      <c r="F21" s="196"/>
      <c r="G21" s="196"/>
      <c r="H21" s="196"/>
      <c r="I21" s="196"/>
      <c r="J21" s="196"/>
      <c r="K21" s="196"/>
    </row>
    <row r="22" spans="2:11" ht="15" customHeight="1" x14ac:dyDescent="0.15">
      <c r="B22" s="25" t="s">
        <v>157</v>
      </c>
    </row>
    <row r="23" spans="2:11" ht="15" customHeight="1" x14ac:dyDescent="0.15">
      <c r="B23" s="25" t="s">
        <v>161</v>
      </c>
    </row>
    <row r="24" spans="2:11" ht="15" customHeight="1" x14ac:dyDescent="0.15">
      <c r="B24" s="198" t="s">
        <v>36</v>
      </c>
      <c r="C24" s="199" t="s">
        <v>11</v>
      </c>
      <c r="D24" s="288" t="s">
        <v>124</v>
      </c>
      <c r="E24" s="289"/>
      <c r="F24" s="289"/>
      <c r="G24" s="289"/>
      <c r="H24" s="289"/>
      <c r="I24" s="289"/>
      <c r="J24" s="289"/>
      <c r="K24" s="290"/>
    </row>
    <row r="25" spans="2:11" ht="15" customHeight="1" x14ac:dyDescent="0.15">
      <c r="B25" s="200"/>
      <c r="C25" s="199" t="s">
        <v>1</v>
      </c>
      <c r="D25" s="288" t="s">
        <v>124</v>
      </c>
      <c r="E25" s="289"/>
      <c r="F25" s="289"/>
      <c r="G25" s="289"/>
      <c r="H25" s="289"/>
      <c r="I25" s="289"/>
      <c r="J25" s="289"/>
      <c r="K25" s="290"/>
    </row>
    <row r="26" spans="2:11" ht="15" customHeight="1" x14ac:dyDescent="0.15">
      <c r="B26" s="200"/>
      <c r="C26" s="199" t="s">
        <v>122</v>
      </c>
      <c r="D26" s="288" t="s">
        <v>138</v>
      </c>
      <c r="E26" s="289"/>
      <c r="F26" s="289"/>
      <c r="G26" s="289"/>
      <c r="H26" s="289"/>
      <c r="I26" s="289"/>
      <c r="J26" s="289"/>
      <c r="K26" s="290"/>
    </row>
    <row r="27" spans="2:11" ht="15" customHeight="1" x14ac:dyDescent="0.15">
      <c r="B27" s="201"/>
      <c r="C27" s="199" t="s">
        <v>123</v>
      </c>
      <c r="D27" s="288" t="s">
        <v>138</v>
      </c>
      <c r="E27" s="289"/>
      <c r="F27" s="289"/>
      <c r="G27" s="289"/>
      <c r="H27" s="289"/>
      <c r="I27" s="289"/>
      <c r="J27" s="289"/>
      <c r="K27" s="290"/>
    </row>
    <row r="28" spans="2:11" ht="15" customHeight="1" x14ac:dyDescent="0.15">
      <c r="B28" s="153"/>
      <c r="C28" s="153"/>
      <c r="D28" s="153"/>
      <c r="E28" s="153"/>
    </row>
    <row r="29" spans="2:11" ht="15" customHeight="1" x14ac:dyDescent="0.15">
      <c r="B29" s="25" t="s">
        <v>162</v>
      </c>
    </row>
    <row r="30" spans="2:11" ht="15" customHeight="1" x14ac:dyDescent="0.15">
      <c r="B30" s="198" t="s">
        <v>125</v>
      </c>
      <c r="C30" s="199" t="s">
        <v>11</v>
      </c>
      <c r="D30" s="288" t="s">
        <v>139</v>
      </c>
      <c r="E30" s="289"/>
      <c r="F30" s="289"/>
      <c r="G30" s="289"/>
      <c r="H30" s="289"/>
      <c r="I30" s="289"/>
      <c r="J30" s="289"/>
      <c r="K30" s="290"/>
    </row>
    <row r="31" spans="2:11" ht="15" customHeight="1" x14ac:dyDescent="0.15">
      <c r="B31" s="200"/>
      <c r="C31" s="199" t="s">
        <v>1</v>
      </c>
      <c r="D31" s="288" t="s">
        <v>139</v>
      </c>
      <c r="E31" s="289"/>
      <c r="F31" s="289"/>
      <c r="G31" s="289"/>
      <c r="H31" s="289"/>
      <c r="I31" s="289"/>
      <c r="J31" s="289"/>
      <c r="K31" s="290"/>
    </row>
    <row r="32" spans="2:11" ht="15" customHeight="1" x14ac:dyDescent="0.15">
      <c r="B32" s="200"/>
      <c r="C32" s="199" t="s">
        <v>127</v>
      </c>
      <c r="D32" s="288" t="s">
        <v>139</v>
      </c>
      <c r="E32" s="289"/>
      <c r="F32" s="289"/>
      <c r="G32" s="289"/>
      <c r="H32" s="289"/>
      <c r="I32" s="289"/>
      <c r="J32" s="289"/>
      <c r="K32" s="290"/>
    </row>
    <row r="33" spans="2:11" ht="15" customHeight="1" x14ac:dyDescent="0.15">
      <c r="B33" s="201"/>
      <c r="C33" s="199" t="s">
        <v>129</v>
      </c>
      <c r="D33" s="288" t="s">
        <v>139</v>
      </c>
      <c r="E33" s="289"/>
      <c r="F33" s="289"/>
      <c r="G33" s="289"/>
      <c r="H33" s="289"/>
      <c r="I33" s="289"/>
      <c r="J33" s="289"/>
      <c r="K33" s="290"/>
    </row>
    <row r="34" spans="2:11" ht="15" customHeight="1" x14ac:dyDescent="0.15"/>
    <row r="35" spans="2:11" ht="15" customHeight="1" x14ac:dyDescent="0.15">
      <c r="B35" s="25" t="s">
        <v>163</v>
      </c>
    </row>
    <row r="36" spans="2:11" ht="15" customHeight="1" x14ac:dyDescent="0.15">
      <c r="B36" s="202" t="s">
        <v>36</v>
      </c>
      <c r="C36" s="202" t="s">
        <v>122</v>
      </c>
      <c r="D36" s="278" t="s">
        <v>134</v>
      </c>
      <c r="E36" s="279"/>
      <c r="F36" s="279"/>
      <c r="G36" s="279"/>
      <c r="H36" s="279"/>
      <c r="I36" s="279"/>
      <c r="J36" s="279"/>
      <c r="K36" s="279"/>
    </row>
    <row r="37" spans="2:11" ht="15" customHeight="1" x14ac:dyDescent="0.15">
      <c r="B37" s="203"/>
      <c r="C37" s="203"/>
      <c r="D37" s="280" t="s">
        <v>133</v>
      </c>
      <c r="E37" s="281"/>
      <c r="F37" s="281"/>
      <c r="G37" s="281"/>
      <c r="H37" s="281"/>
      <c r="I37" s="281"/>
      <c r="J37" s="281"/>
      <c r="K37" s="281"/>
    </row>
    <row r="38" spans="2:11" ht="15" customHeight="1" x14ac:dyDescent="0.15">
      <c r="B38" s="203"/>
      <c r="C38" s="204"/>
      <c r="D38" s="275" t="s">
        <v>130</v>
      </c>
      <c r="E38" s="276"/>
      <c r="F38" s="276"/>
      <c r="G38" s="276"/>
      <c r="H38" s="276"/>
      <c r="I38" s="276"/>
      <c r="J38" s="276"/>
      <c r="K38" s="276"/>
    </row>
    <row r="39" spans="2:11" ht="15" customHeight="1" x14ac:dyDescent="0.15">
      <c r="B39" s="203"/>
      <c r="C39" s="203" t="s">
        <v>123</v>
      </c>
      <c r="D39" s="280" t="s">
        <v>135</v>
      </c>
      <c r="E39" s="281"/>
      <c r="F39" s="281"/>
      <c r="G39" s="281"/>
      <c r="H39" s="281"/>
      <c r="I39" s="281"/>
      <c r="J39" s="281"/>
      <c r="K39" s="281"/>
    </row>
    <row r="40" spans="2:11" ht="15" customHeight="1" x14ac:dyDescent="0.15">
      <c r="B40" s="204"/>
      <c r="C40" s="204"/>
      <c r="D40" s="275" t="s">
        <v>133</v>
      </c>
      <c r="E40" s="276"/>
      <c r="F40" s="276"/>
      <c r="G40" s="276"/>
      <c r="H40" s="276"/>
      <c r="I40" s="276"/>
      <c r="J40" s="276"/>
      <c r="K40" s="276"/>
    </row>
    <row r="41" spans="2:11" ht="15" customHeight="1" x14ac:dyDescent="0.15"/>
    <row r="42" spans="2:11" ht="15" customHeight="1" x14ac:dyDescent="0.15">
      <c r="B42" s="25" t="s">
        <v>164</v>
      </c>
    </row>
    <row r="43" spans="2:11" ht="15" customHeight="1" x14ac:dyDescent="0.15">
      <c r="B43" s="202" t="s">
        <v>36</v>
      </c>
      <c r="C43" s="202" t="s">
        <v>122</v>
      </c>
      <c r="D43" s="278" t="s">
        <v>136</v>
      </c>
      <c r="E43" s="279"/>
      <c r="F43" s="279"/>
      <c r="G43" s="279"/>
      <c r="H43" s="279"/>
      <c r="I43" s="279"/>
      <c r="J43" s="279"/>
      <c r="K43" s="279"/>
    </row>
    <row r="44" spans="2:11" ht="15" customHeight="1" x14ac:dyDescent="0.15">
      <c r="B44" s="203"/>
      <c r="C44" s="203"/>
      <c r="D44" s="280" t="s">
        <v>133</v>
      </c>
      <c r="E44" s="281"/>
      <c r="F44" s="281"/>
      <c r="G44" s="281"/>
      <c r="H44" s="281"/>
      <c r="I44" s="281"/>
      <c r="J44" s="281"/>
      <c r="K44" s="281"/>
    </row>
    <row r="45" spans="2:11" ht="15" customHeight="1" x14ac:dyDescent="0.15">
      <c r="B45" s="203"/>
      <c r="C45" s="204"/>
      <c r="D45" s="275" t="s">
        <v>130</v>
      </c>
      <c r="E45" s="276"/>
      <c r="F45" s="276"/>
      <c r="G45" s="276"/>
      <c r="H45" s="276"/>
      <c r="I45" s="276"/>
      <c r="J45" s="276"/>
      <c r="K45" s="276"/>
    </row>
    <row r="46" spans="2:11" ht="15" customHeight="1" x14ac:dyDescent="0.15">
      <c r="B46" s="203"/>
      <c r="C46" s="203" t="s">
        <v>123</v>
      </c>
      <c r="D46" s="280" t="s">
        <v>170</v>
      </c>
      <c r="E46" s="281"/>
      <c r="F46" s="281"/>
      <c r="G46" s="281"/>
      <c r="H46" s="281"/>
      <c r="I46" s="281"/>
      <c r="J46" s="281"/>
      <c r="K46" s="281"/>
    </row>
    <row r="47" spans="2:11" ht="15" customHeight="1" x14ac:dyDescent="0.15">
      <c r="B47" s="204"/>
      <c r="C47" s="204"/>
      <c r="D47" s="275" t="s">
        <v>133</v>
      </c>
      <c r="E47" s="276"/>
      <c r="F47" s="276"/>
      <c r="G47" s="276"/>
      <c r="H47" s="276"/>
      <c r="I47" s="276"/>
      <c r="J47" s="276"/>
      <c r="K47" s="276"/>
    </row>
    <row r="48" spans="2:11" ht="15" customHeight="1" x14ac:dyDescent="0.15"/>
    <row r="49" spans="1:11" ht="15" customHeight="1" x14ac:dyDescent="0.15">
      <c r="A49" s="205"/>
      <c r="B49" s="25" t="s">
        <v>165</v>
      </c>
    </row>
    <row r="50" spans="1:11" ht="15" customHeight="1" x14ac:dyDescent="0.15">
      <c r="B50" s="198" t="s">
        <v>36</v>
      </c>
      <c r="C50" s="206" t="s">
        <v>122</v>
      </c>
      <c r="D50" s="277" t="s">
        <v>137</v>
      </c>
      <c r="E50" s="234"/>
      <c r="F50" s="234"/>
      <c r="G50" s="234"/>
      <c r="H50" s="234"/>
      <c r="I50" s="234"/>
      <c r="J50" s="234"/>
      <c r="K50" s="234"/>
    </row>
    <row r="51" spans="1:11" ht="15" customHeight="1" x14ac:dyDescent="0.15">
      <c r="B51" s="200"/>
      <c r="C51" s="203" t="s">
        <v>123</v>
      </c>
      <c r="D51" s="280" t="s">
        <v>131</v>
      </c>
      <c r="E51" s="281"/>
      <c r="F51" s="281"/>
      <c r="G51" s="281"/>
      <c r="H51" s="281"/>
      <c r="I51" s="281"/>
      <c r="J51" s="281"/>
      <c r="K51" s="281"/>
    </row>
    <row r="52" spans="1:11" ht="15" customHeight="1" x14ac:dyDescent="0.15">
      <c r="B52" s="200"/>
      <c r="C52" s="203"/>
      <c r="D52" s="280" t="s">
        <v>132</v>
      </c>
      <c r="E52" s="281"/>
      <c r="F52" s="281"/>
      <c r="G52" s="281"/>
      <c r="H52" s="281"/>
      <c r="I52" s="281"/>
      <c r="J52" s="281"/>
      <c r="K52" s="281"/>
    </row>
    <row r="53" spans="1:11" ht="30" customHeight="1" x14ac:dyDescent="0.15">
      <c r="B53" s="203"/>
      <c r="C53" s="203"/>
      <c r="D53" s="275" t="s">
        <v>171</v>
      </c>
      <c r="E53" s="276"/>
      <c r="F53" s="276"/>
      <c r="G53" s="276"/>
      <c r="H53" s="276"/>
      <c r="I53" s="276"/>
      <c r="J53" s="276"/>
      <c r="K53" s="276"/>
    </row>
    <row r="54" spans="1:11" ht="45" customHeight="1" thickBot="1" x14ac:dyDescent="0.2">
      <c r="B54" s="200"/>
      <c r="C54" s="200"/>
      <c r="D54" s="293" t="s">
        <v>176</v>
      </c>
      <c r="E54" s="294"/>
      <c r="F54" s="294"/>
      <c r="G54" s="294"/>
      <c r="H54" s="294"/>
      <c r="I54" s="294"/>
      <c r="J54" s="294"/>
      <c r="K54" s="295"/>
    </row>
    <row r="55" spans="1:11" ht="14.25" thickTop="1" x14ac:dyDescent="0.15">
      <c r="B55" s="200"/>
      <c r="C55" s="200"/>
      <c r="D55" s="200"/>
      <c r="E55" s="26"/>
      <c r="F55" s="248" t="s">
        <v>108</v>
      </c>
      <c r="G55" s="274"/>
      <c r="H55" s="252" t="s">
        <v>140</v>
      </c>
      <c r="I55" s="253"/>
      <c r="J55" s="272"/>
      <c r="K55" s="207"/>
    </row>
    <row r="56" spans="1:11" ht="30" customHeight="1" x14ac:dyDescent="0.15">
      <c r="B56" s="200"/>
      <c r="C56" s="200"/>
      <c r="D56" s="200"/>
      <c r="E56" s="28" t="s">
        <v>13</v>
      </c>
      <c r="F56" s="28" t="s">
        <v>17</v>
      </c>
      <c r="G56" s="28" t="s">
        <v>172</v>
      </c>
      <c r="H56" s="33" t="s">
        <v>17</v>
      </c>
      <c r="I56" s="225" t="s">
        <v>173</v>
      </c>
      <c r="J56" s="224" t="s">
        <v>175</v>
      </c>
      <c r="K56" s="207"/>
    </row>
    <row r="57" spans="1:11" x14ac:dyDescent="0.15">
      <c r="B57" s="200"/>
      <c r="C57" s="200"/>
      <c r="D57" s="200"/>
      <c r="E57" s="43"/>
      <c r="F57" s="46" t="s">
        <v>109</v>
      </c>
      <c r="G57" s="46" t="s">
        <v>110</v>
      </c>
      <c r="H57" s="46" t="s">
        <v>10</v>
      </c>
      <c r="I57" s="154" t="s">
        <v>174</v>
      </c>
      <c r="J57" s="208" t="s">
        <v>12</v>
      </c>
      <c r="K57" s="207"/>
    </row>
    <row r="58" spans="1:11" x14ac:dyDescent="0.15">
      <c r="B58" s="200"/>
      <c r="C58" s="200"/>
      <c r="D58" s="200"/>
      <c r="E58" s="70" t="s">
        <v>2</v>
      </c>
      <c r="F58" s="67" t="s">
        <v>115</v>
      </c>
      <c r="G58" s="226">
        <v>55036</v>
      </c>
      <c r="H58" s="21" t="s">
        <v>81</v>
      </c>
      <c r="I58" s="209">
        <v>0</v>
      </c>
      <c r="J58" s="210">
        <f>G58*I58/100</f>
        <v>0</v>
      </c>
      <c r="K58" s="207"/>
    </row>
    <row r="59" spans="1:11" x14ac:dyDescent="0.15">
      <c r="B59" s="200"/>
      <c r="C59" s="200"/>
      <c r="D59" s="200"/>
      <c r="E59" s="70"/>
      <c r="F59" s="70"/>
      <c r="G59" s="70"/>
      <c r="H59" s="22" t="s">
        <v>83</v>
      </c>
      <c r="I59" s="211">
        <v>10</v>
      </c>
      <c r="J59" s="212">
        <f>G58*I59/100</f>
        <v>5503.6</v>
      </c>
      <c r="K59" s="207"/>
    </row>
    <row r="60" spans="1:11" x14ac:dyDescent="0.15">
      <c r="B60" s="200"/>
      <c r="C60" s="200"/>
      <c r="D60" s="200"/>
      <c r="E60" s="70"/>
      <c r="F60" s="70"/>
      <c r="G60" s="70"/>
      <c r="H60" s="22" t="s">
        <v>85</v>
      </c>
      <c r="I60" s="211">
        <v>10</v>
      </c>
      <c r="J60" s="212">
        <f>G58*I60/100</f>
        <v>5503.6</v>
      </c>
      <c r="K60" s="207"/>
    </row>
    <row r="61" spans="1:11" x14ac:dyDescent="0.15">
      <c r="B61" s="200"/>
      <c r="C61" s="200"/>
      <c r="D61" s="200"/>
      <c r="E61" s="70"/>
      <c r="F61" s="70"/>
      <c r="G61" s="70"/>
      <c r="H61" s="22" t="s">
        <v>87</v>
      </c>
      <c r="I61" s="211">
        <v>20</v>
      </c>
      <c r="J61" s="212">
        <f>G58*I61/100</f>
        <v>11007.2</v>
      </c>
      <c r="K61" s="207"/>
    </row>
    <row r="62" spans="1:11" x14ac:dyDescent="0.15">
      <c r="B62" s="200"/>
      <c r="C62" s="200"/>
      <c r="D62" s="200"/>
      <c r="E62" s="46"/>
      <c r="F62" s="46"/>
      <c r="G62" s="70"/>
      <c r="H62" s="23" t="s">
        <v>89</v>
      </c>
      <c r="I62" s="213">
        <v>60</v>
      </c>
      <c r="J62" s="214">
        <f>G58*I62/100</f>
        <v>33021.599999999999</v>
      </c>
      <c r="K62" s="207"/>
    </row>
    <row r="63" spans="1:11" x14ac:dyDescent="0.15">
      <c r="B63" s="200"/>
      <c r="C63" s="200"/>
      <c r="D63" s="200"/>
      <c r="E63" s="70" t="s">
        <v>7</v>
      </c>
      <c r="F63" s="67" t="s">
        <v>115</v>
      </c>
      <c r="G63" s="226">
        <v>42414</v>
      </c>
      <c r="H63" s="21" t="s">
        <v>80</v>
      </c>
      <c r="I63" s="209">
        <v>0</v>
      </c>
      <c r="J63" s="210">
        <f>G63*I63/100</f>
        <v>0</v>
      </c>
      <c r="K63" s="207"/>
    </row>
    <row r="64" spans="1:11" x14ac:dyDescent="0.15">
      <c r="B64" s="200"/>
      <c r="C64" s="200"/>
      <c r="D64" s="200"/>
      <c r="E64" s="134"/>
      <c r="F64" s="134"/>
      <c r="G64" s="70"/>
      <c r="H64" s="22" t="s">
        <v>82</v>
      </c>
      <c r="I64" s="211">
        <v>10</v>
      </c>
      <c r="J64" s="212">
        <f>G63*I64/100</f>
        <v>4241.3999999999996</v>
      </c>
      <c r="K64" s="207"/>
    </row>
    <row r="65" spans="2:11" x14ac:dyDescent="0.15">
      <c r="B65" s="200"/>
      <c r="C65" s="200"/>
      <c r="D65" s="200"/>
      <c r="E65" s="134"/>
      <c r="F65" s="70"/>
      <c r="G65" s="70"/>
      <c r="H65" s="22" t="s">
        <v>84</v>
      </c>
      <c r="I65" s="211">
        <v>10</v>
      </c>
      <c r="J65" s="212">
        <f>G63*I65/100</f>
        <v>4241.3999999999996</v>
      </c>
      <c r="K65" s="207"/>
    </row>
    <row r="66" spans="2:11" x14ac:dyDescent="0.15">
      <c r="B66" s="200"/>
      <c r="C66" s="200"/>
      <c r="D66" s="200"/>
      <c r="E66" s="134"/>
      <c r="F66" s="134"/>
      <c r="G66" s="70"/>
      <c r="H66" s="22" t="s">
        <v>86</v>
      </c>
      <c r="I66" s="211">
        <v>20</v>
      </c>
      <c r="J66" s="212">
        <f>G63*I66/100</f>
        <v>8482.7999999999993</v>
      </c>
      <c r="K66" s="207"/>
    </row>
    <row r="67" spans="2:11" ht="14.25" thickBot="1" x14ac:dyDescent="0.2">
      <c r="B67" s="201"/>
      <c r="C67" s="201"/>
      <c r="D67" s="215"/>
      <c r="E67" s="135"/>
      <c r="F67" s="135"/>
      <c r="G67" s="216"/>
      <c r="H67" s="24" t="s">
        <v>88</v>
      </c>
      <c r="I67" s="217">
        <v>60</v>
      </c>
      <c r="J67" s="218">
        <f>G63*I67/100</f>
        <v>25448.400000000001</v>
      </c>
      <c r="K67" s="219"/>
    </row>
    <row r="68" spans="2:11" ht="14.25" thickTop="1" x14ac:dyDescent="0.15"/>
    <row r="69" spans="2:11" ht="14.25" x14ac:dyDescent="0.15">
      <c r="B69" s="291"/>
      <c r="C69" s="292"/>
      <c r="D69" s="292"/>
      <c r="E69" s="292"/>
      <c r="F69" s="292"/>
      <c r="G69" s="292"/>
      <c r="H69" s="292"/>
      <c r="I69" s="292"/>
      <c r="J69" s="292"/>
      <c r="K69" s="292"/>
    </row>
  </sheetData>
  <sheetProtection password="83CD" sheet="1"/>
  <mergeCells count="42">
    <mergeCell ref="D39:K39"/>
    <mergeCell ref="D40:K40"/>
    <mergeCell ref="D51:K51"/>
    <mergeCell ref="D52:K52"/>
    <mergeCell ref="D45:K45"/>
    <mergeCell ref="D46:K46"/>
    <mergeCell ref="B4:K4"/>
    <mergeCell ref="B5:K5"/>
    <mergeCell ref="B6:K6"/>
    <mergeCell ref="B1:K1"/>
    <mergeCell ref="D31:K31"/>
    <mergeCell ref="D32:K32"/>
    <mergeCell ref="B7:K7"/>
    <mergeCell ref="B8:K8"/>
    <mergeCell ref="B10:K10"/>
    <mergeCell ref="B9:K9"/>
    <mergeCell ref="B69:K69"/>
    <mergeCell ref="B13:K13"/>
    <mergeCell ref="B14:K14"/>
    <mergeCell ref="B15:K15"/>
    <mergeCell ref="B16:K16"/>
    <mergeCell ref="B17:K17"/>
    <mergeCell ref="D53:K53"/>
    <mergeCell ref="D54:K54"/>
    <mergeCell ref="D37:K37"/>
    <mergeCell ref="D38:K38"/>
    <mergeCell ref="B18:K18"/>
    <mergeCell ref="B19:K19"/>
    <mergeCell ref="B20:K20"/>
    <mergeCell ref="D27:K27"/>
    <mergeCell ref="D36:K36"/>
    <mergeCell ref="D24:K24"/>
    <mergeCell ref="D25:K25"/>
    <mergeCell ref="D30:K30"/>
    <mergeCell ref="D33:K33"/>
    <mergeCell ref="D26:K26"/>
    <mergeCell ref="F55:G55"/>
    <mergeCell ref="H55:J55"/>
    <mergeCell ref="D47:K47"/>
    <mergeCell ref="D50:K50"/>
    <mergeCell ref="D43:K43"/>
    <mergeCell ref="D44:K44"/>
  </mergeCells>
  <phoneticPr fontId="1"/>
  <pageMargins left="0.70866141732283472" right="0.70866141732283472" top="0.74803149606299213" bottom="0.7480314960629921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54"/>
  <sheetViews>
    <sheetView showGridLines="0" workbookViewId="0">
      <selection activeCell="J1" sqref="J1"/>
    </sheetView>
  </sheetViews>
  <sheetFormatPr defaultRowHeight="13.5" x14ac:dyDescent="0.15"/>
  <cols>
    <col min="1" max="1" width="4.625" style="25" customWidth="1"/>
    <col min="2" max="2" width="6.625" style="25" customWidth="1"/>
    <col min="3" max="5" width="10.625" style="25" customWidth="1"/>
    <col min="6" max="6" width="6.625" style="25" customWidth="1"/>
    <col min="7" max="8" width="10.625" style="25" customWidth="1"/>
    <col min="9" max="10" width="4.625" style="25" customWidth="1"/>
    <col min="11" max="13" width="14.625" style="25" customWidth="1"/>
    <col min="14" max="16384" width="9" style="25"/>
  </cols>
  <sheetData>
    <row r="1" spans="2:10" ht="30" customHeight="1" x14ac:dyDescent="0.15">
      <c r="B1" s="296" t="s">
        <v>158</v>
      </c>
      <c r="C1" s="297"/>
      <c r="D1" s="297"/>
      <c r="E1" s="297"/>
      <c r="F1" s="297"/>
      <c r="G1" s="297"/>
      <c r="H1" s="298"/>
      <c r="I1" s="220"/>
      <c r="J1" s="221"/>
    </row>
    <row r="2" spans="2:10" ht="15" customHeight="1" x14ac:dyDescent="0.15"/>
    <row r="3" spans="2:10" ht="15" customHeight="1" x14ac:dyDescent="0.15">
      <c r="B3" s="25" t="s">
        <v>116</v>
      </c>
    </row>
    <row r="4" spans="2:10" ht="15" customHeight="1" x14ac:dyDescent="0.15">
      <c r="C4" s="25" t="s">
        <v>105</v>
      </c>
    </row>
    <row r="5" spans="2:10" ht="15" customHeight="1" x14ac:dyDescent="0.15">
      <c r="C5" s="25" t="s">
        <v>106</v>
      </c>
    </row>
    <row r="6" spans="2:10" ht="15" customHeight="1" x14ac:dyDescent="0.15"/>
    <row r="7" spans="2:10" ht="15" customHeight="1" x14ac:dyDescent="0.15">
      <c r="B7" s="222" t="s">
        <v>159</v>
      </c>
      <c r="C7" s="299" t="s">
        <v>11</v>
      </c>
      <c r="D7" s="300"/>
      <c r="E7" s="299" t="s">
        <v>1</v>
      </c>
      <c r="F7" s="300"/>
      <c r="G7" s="299" t="s">
        <v>107</v>
      </c>
      <c r="H7" s="300"/>
      <c r="I7" s="220"/>
      <c r="J7" s="221"/>
    </row>
    <row r="8" spans="2:10" ht="30" customHeight="1" x14ac:dyDescent="0.15">
      <c r="B8" s="223">
        <v>2010</v>
      </c>
      <c r="C8" s="299" t="s">
        <v>167</v>
      </c>
      <c r="D8" s="300"/>
      <c r="E8" s="299" t="s">
        <v>0</v>
      </c>
      <c r="F8" s="300"/>
      <c r="G8" s="299" t="s">
        <v>8</v>
      </c>
      <c r="H8" s="300"/>
      <c r="I8" s="220"/>
      <c r="J8" s="221"/>
    </row>
    <row r="9" spans="2:10" ht="30" customHeight="1" x14ac:dyDescent="0.15">
      <c r="B9" s="223">
        <v>2011</v>
      </c>
      <c r="C9" s="299" t="s">
        <v>182</v>
      </c>
      <c r="D9" s="300"/>
      <c r="E9" s="299" t="s">
        <v>0</v>
      </c>
      <c r="F9" s="300"/>
      <c r="G9" s="299" t="s">
        <v>8</v>
      </c>
      <c r="H9" s="300"/>
      <c r="I9" s="220"/>
      <c r="J9" s="221"/>
    </row>
    <row r="10" spans="2:10" ht="30" customHeight="1" x14ac:dyDescent="0.15">
      <c r="B10" s="223">
        <v>2012</v>
      </c>
      <c r="C10" s="299" t="s">
        <v>182</v>
      </c>
      <c r="D10" s="300"/>
      <c r="E10" s="299" t="s">
        <v>0</v>
      </c>
      <c r="F10" s="300"/>
      <c r="G10" s="299" t="s">
        <v>8</v>
      </c>
      <c r="H10" s="300"/>
      <c r="I10" s="220"/>
      <c r="J10" s="221"/>
    </row>
    <row r="11" spans="2:10" ht="30" customHeight="1" x14ac:dyDescent="0.15">
      <c r="B11" s="223">
        <v>2013</v>
      </c>
      <c r="C11" s="299" t="s">
        <v>182</v>
      </c>
      <c r="D11" s="300"/>
      <c r="E11" s="299" t="s">
        <v>0</v>
      </c>
      <c r="F11" s="300"/>
      <c r="G11" s="299" t="s">
        <v>8</v>
      </c>
      <c r="H11" s="300"/>
      <c r="I11" s="220"/>
      <c r="J11" s="221"/>
    </row>
    <row r="12" spans="2:10" ht="30" customHeight="1" x14ac:dyDescent="0.15">
      <c r="B12" s="223">
        <v>2014</v>
      </c>
      <c r="C12" s="299" t="s">
        <v>182</v>
      </c>
      <c r="D12" s="300"/>
      <c r="E12" s="299" t="s">
        <v>0</v>
      </c>
      <c r="F12" s="300"/>
      <c r="G12" s="299" t="s">
        <v>8</v>
      </c>
      <c r="H12" s="300"/>
      <c r="I12" s="220"/>
      <c r="J12" s="221"/>
    </row>
    <row r="13" spans="2:10" ht="30" customHeight="1" x14ac:dyDescent="0.15">
      <c r="B13" s="223">
        <v>2015</v>
      </c>
      <c r="C13" s="299" t="s">
        <v>167</v>
      </c>
      <c r="D13" s="300"/>
      <c r="E13" s="299" t="s">
        <v>0</v>
      </c>
      <c r="F13" s="300"/>
      <c r="G13" s="299" t="s">
        <v>8</v>
      </c>
      <c r="H13" s="300"/>
      <c r="I13" s="220"/>
      <c r="J13" s="221"/>
    </row>
    <row r="14" spans="2:10" ht="30" customHeight="1" x14ac:dyDescent="0.15">
      <c r="B14" s="223">
        <v>2016</v>
      </c>
      <c r="C14" s="299" t="s">
        <v>182</v>
      </c>
      <c r="D14" s="300"/>
      <c r="E14" s="299" t="s">
        <v>0</v>
      </c>
      <c r="F14" s="300"/>
      <c r="G14" s="299" t="s">
        <v>8</v>
      </c>
      <c r="H14" s="300"/>
      <c r="I14" s="220"/>
      <c r="J14" s="221"/>
    </row>
    <row r="15" spans="2:10" ht="30" customHeight="1" x14ac:dyDescent="0.15">
      <c r="B15" s="223">
        <v>2017</v>
      </c>
      <c r="C15" s="299" t="s">
        <v>182</v>
      </c>
      <c r="D15" s="300"/>
      <c r="E15" s="299" t="s">
        <v>0</v>
      </c>
      <c r="F15" s="300"/>
      <c r="G15" s="299" t="s">
        <v>8</v>
      </c>
      <c r="H15" s="300"/>
      <c r="I15" s="220"/>
      <c r="J15" s="221"/>
    </row>
    <row r="16" spans="2:10" ht="30" customHeight="1" x14ac:dyDescent="0.15">
      <c r="B16" s="223">
        <v>2018</v>
      </c>
      <c r="C16" s="299" t="s">
        <v>182</v>
      </c>
      <c r="D16" s="300"/>
      <c r="E16" s="299" t="s">
        <v>0</v>
      </c>
      <c r="F16" s="300"/>
      <c r="G16" s="299" t="s">
        <v>8</v>
      </c>
      <c r="H16" s="300"/>
      <c r="I16" s="220"/>
      <c r="J16" s="221"/>
    </row>
    <row r="17" spans="2:12" ht="30" customHeight="1" x14ac:dyDescent="0.15">
      <c r="B17" s="223">
        <v>2019</v>
      </c>
      <c r="C17" s="299" t="s">
        <v>182</v>
      </c>
      <c r="D17" s="300"/>
      <c r="E17" s="299" t="s">
        <v>0</v>
      </c>
      <c r="F17" s="300"/>
      <c r="G17" s="299" t="s">
        <v>8</v>
      </c>
      <c r="H17" s="300"/>
      <c r="I17" s="220"/>
      <c r="J17" s="221"/>
    </row>
    <row r="18" spans="2:12" ht="30" customHeight="1" x14ac:dyDescent="0.15">
      <c r="B18" s="223">
        <v>2020</v>
      </c>
      <c r="C18" s="299" t="s">
        <v>196</v>
      </c>
      <c r="D18" s="300"/>
      <c r="E18" s="299" t="s">
        <v>0</v>
      </c>
      <c r="F18" s="300"/>
      <c r="G18" s="299" t="s">
        <v>8</v>
      </c>
      <c r="H18" s="300"/>
      <c r="I18" s="220"/>
      <c r="J18" s="221"/>
    </row>
    <row r="19" spans="2:12" ht="30" customHeight="1" x14ac:dyDescent="0.15">
      <c r="B19" s="223">
        <v>2021</v>
      </c>
      <c r="C19" s="299" t="s">
        <v>182</v>
      </c>
      <c r="D19" s="300"/>
      <c r="E19" s="299" t="s">
        <v>0</v>
      </c>
      <c r="F19" s="300"/>
      <c r="G19" s="299" t="s">
        <v>8</v>
      </c>
      <c r="H19" s="300"/>
      <c r="I19" s="220"/>
      <c r="J19" s="221"/>
    </row>
    <row r="20" spans="2:12" ht="30" customHeight="1" x14ac:dyDescent="0.15">
      <c r="B20" s="223">
        <v>2022</v>
      </c>
      <c r="C20" s="299" t="s">
        <v>182</v>
      </c>
      <c r="D20" s="300"/>
      <c r="E20" s="299" t="s">
        <v>0</v>
      </c>
      <c r="F20" s="300"/>
      <c r="G20" s="299" t="s">
        <v>8</v>
      </c>
      <c r="H20" s="300"/>
      <c r="I20" s="220"/>
      <c r="J20" s="221"/>
    </row>
    <row r="21" spans="2:12" ht="15" customHeight="1" x14ac:dyDescent="0.15"/>
    <row r="22" spans="2:12" ht="14.1" customHeight="1" thickBot="1" x14ac:dyDescent="0.2">
      <c r="B22" s="25" t="s">
        <v>160</v>
      </c>
    </row>
    <row r="23" spans="2:12" ht="14.1" customHeight="1" thickTop="1" x14ac:dyDescent="0.15">
      <c r="B23" s="26"/>
      <c r="C23" s="252" t="s">
        <v>37</v>
      </c>
      <c r="D23" s="253"/>
      <c r="E23" s="253"/>
      <c r="F23" s="253"/>
      <c r="G23" s="253"/>
      <c r="H23" s="272"/>
    </row>
    <row r="24" spans="2:12" ht="14.1" customHeight="1" x14ac:dyDescent="0.15">
      <c r="B24" s="28" t="s">
        <v>13</v>
      </c>
      <c r="C24" s="33" t="s">
        <v>17</v>
      </c>
      <c r="D24" s="34" t="s">
        <v>11</v>
      </c>
      <c r="E24" s="34" t="s">
        <v>1</v>
      </c>
      <c r="F24" s="34" t="s">
        <v>9</v>
      </c>
      <c r="G24" s="34" t="s">
        <v>4</v>
      </c>
      <c r="H24" s="35" t="s">
        <v>5</v>
      </c>
    </row>
    <row r="25" spans="2:12" ht="14.1" customHeight="1" x14ac:dyDescent="0.15">
      <c r="B25" s="43"/>
      <c r="C25" s="46" t="s">
        <v>10</v>
      </c>
      <c r="D25" s="47" t="s">
        <v>12</v>
      </c>
      <c r="E25" s="47" t="s">
        <v>12</v>
      </c>
      <c r="F25" s="48" t="s">
        <v>39</v>
      </c>
      <c r="G25" s="48" t="s">
        <v>58</v>
      </c>
      <c r="H25" s="49" t="s">
        <v>59</v>
      </c>
    </row>
    <row r="26" spans="2:12" ht="14.1" customHeight="1" x14ac:dyDescent="0.15">
      <c r="B26" s="70" t="s">
        <v>2</v>
      </c>
      <c r="C26" s="21" t="s">
        <v>64</v>
      </c>
      <c r="D26" s="72">
        <v>2689162</v>
      </c>
      <c r="E26" s="72">
        <v>1873</v>
      </c>
      <c r="F26" s="17">
        <v>0</v>
      </c>
      <c r="G26" s="72">
        <v>100000</v>
      </c>
      <c r="H26" s="73">
        <v>7963518</v>
      </c>
      <c r="L26" s="227"/>
    </row>
    <row r="27" spans="2:12" ht="14.1" customHeight="1" x14ac:dyDescent="0.15">
      <c r="B27" s="70"/>
      <c r="C27" s="22" t="s">
        <v>66</v>
      </c>
      <c r="D27" s="91">
        <v>2841813</v>
      </c>
      <c r="E27" s="91">
        <v>261</v>
      </c>
      <c r="F27" s="18">
        <v>5</v>
      </c>
      <c r="G27" s="91">
        <v>99661</v>
      </c>
      <c r="H27" s="92">
        <v>7464920</v>
      </c>
      <c r="L27" s="227"/>
    </row>
    <row r="28" spans="2:12" ht="14.1" customHeight="1" x14ac:dyDescent="0.15">
      <c r="B28" s="70"/>
      <c r="C28" s="22" t="s">
        <v>68</v>
      </c>
      <c r="D28" s="91">
        <v>3013782</v>
      </c>
      <c r="E28" s="91">
        <v>350</v>
      </c>
      <c r="F28" s="18">
        <v>10</v>
      </c>
      <c r="G28" s="91">
        <v>99614</v>
      </c>
      <c r="H28" s="92">
        <v>6966743</v>
      </c>
      <c r="L28" s="227"/>
    </row>
    <row r="29" spans="2:12" ht="14.1" customHeight="1" x14ac:dyDescent="0.15">
      <c r="B29" s="70"/>
      <c r="C29" s="22" t="s">
        <v>70</v>
      </c>
      <c r="D29" s="91">
        <v>3096387</v>
      </c>
      <c r="E29" s="91">
        <v>941</v>
      </c>
      <c r="F29" s="18">
        <v>15</v>
      </c>
      <c r="G29" s="91">
        <v>99557</v>
      </c>
      <c r="H29" s="92">
        <v>6468797</v>
      </c>
      <c r="L29" s="227"/>
    </row>
    <row r="30" spans="2:12" ht="14.1" customHeight="1" x14ac:dyDescent="0.15">
      <c r="B30" s="70"/>
      <c r="C30" s="22" t="s">
        <v>72</v>
      </c>
      <c r="D30" s="91">
        <v>3228469</v>
      </c>
      <c r="E30" s="91">
        <v>1962</v>
      </c>
      <c r="F30" s="18">
        <v>20</v>
      </c>
      <c r="G30" s="91">
        <v>99403</v>
      </c>
      <c r="H30" s="92">
        <v>5971330</v>
      </c>
      <c r="L30" s="227"/>
    </row>
    <row r="31" spans="2:12" ht="14.1" customHeight="1" x14ac:dyDescent="0.15">
      <c r="B31" s="70"/>
      <c r="C31" s="22" t="s">
        <v>74</v>
      </c>
      <c r="D31" s="91">
        <v>3642952</v>
      </c>
      <c r="E31" s="91">
        <v>2412</v>
      </c>
      <c r="F31" s="18">
        <v>25</v>
      </c>
      <c r="G31" s="91">
        <v>99118</v>
      </c>
      <c r="H31" s="92">
        <v>5474998</v>
      </c>
      <c r="L31" s="227"/>
    </row>
    <row r="32" spans="2:12" ht="14.1" customHeight="1" x14ac:dyDescent="0.15">
      <c r="B32" s="70"/>
      <c r="C32" s="22" t="s">
        <v>76</v>
      </c>
      <c r="D32" s="91">
        <v>4180032</v>
      </c>
      <c r="E32" s="91">
        <v>3177</v>
      </c>
      <c r="F32" s="18">
        <v>30</v>
      </c>
      <c r="G32" s="91">
        <v>98795</v>
      </c>
      <c r="H32" s="92">
        <v>4980198</v>
      </c>
      <c r="L32" s="227"/>
    </row>
    <row r="33" spans="2:12" ht="14.1" customHeight="1" x14ac:dyDescent="0.15">
      <c r="B33" s="70"/>
      <c r="C33" s="22" t="s">
        <v>78</v>
      </c>
      <c r="D33" s="91">
        <v>4926663</v>
      </c>
      <c r="E33" s="91">
        <v>4867</v>
      </c>
      <c r="F33" s="18">
        <v>35</v>
      </c>
      <c r="G33" s="91">
        <v>98421</v>
      </c>
      <c r="H33" s="92">
        <v>4487127</v>
      </c>
      <c r="L33" s="227"/>
    </row>
    <row r="34" spans="2:12" ht="14.1" customHeight="1" x14ac:dyDescent="0.15">
      <c r="B34" s="70"/>
      <c r="C34" s="22" t="s">
        <v>80</v>
      </c>
      <c r="D34" s="91">
        <v>4381848</v>
      </c>
      <c r="E34" s="91">
        <v>6629</v>
      </c>
      <c r="F34" s="18">
        <v>40</v>
      </c>
      <c r="G34" s="91">
        <v>97925</v>
      </c>
      <c r="H34" s="92">
        <v>3996178</v>
      </c>
      <c r="L34" s="227"/>
    </row>
    <row r="35" spans="2:12" ht="14.1" customHeight="1" x14ac:dyDescent="0.15">
      <c r="B35" s="70"/>
      <c r="C35" s="22" t="s">
        <v>82</v>
      </c>
      <c r="D35" s="91">
        <v>4015388</v>
      </c>
      <c r="E35" s="91">
        <v>9566</v>
      </c>
      <c r="F35" s="18">
        <v>45</v>
      </c>
      <c r="G35" s="91">
        <v>97174</v>
      </c>
      <c r="H35" s="92">
        <v>3508304</v>
      </c>
      <c r="L35" s="227"/>
    </row>
    <row r="36" spans="2:12" ht="14.1" customHeight="1" x14ac:dyDescent="0.15">
      <c r="B36" s="70"/>
      <c r="C36" s="22" t="s">
        <v>84</v>
      </c>
      <c r="D36" s="91">
        <v>3807362</v>
      </c>
      <c r="E36" s="91">
        <v>14638</v>
      </c>
      <c r="F36" s="18">
        <v>50</v>
      </c>
      <c r="G36" s="91">
        <v>96004</v>
      </c>
      <c r="H36" s="92">
        <v>3025136</v>
      </c>
      <c r="L36" s="227"/>
    </row>
    <row r="37" spans="2:12" ht="14.1" customHeight="1" x14ac:dyDescent="0.15">
      <c r="B37" s="70"/>
      <c r="C37" s="22" t="s">
        <v>86</v>
      </c>
      <c r="D37" s="91">
        <v>4296539</v>
      </c>
      <c r="E37" s="91">
        <v>27134</v>
      </c>
      <c r="F37" s="18">
        <v>55</v>
      </c>
      <c r="G37" s="91">
        <v>94164</v>
      </c>
      <c r="H37" s="92">
        <v>2549369</v>
      </c>
      <c r="L37" s="227"/>
    </row>
    <row r="38" spans="2:12" ht="14.1" customHeight="1" x14ac:dyDescent="0.15">
      <c r="B38" s="70"/>
      <c r="C38" s="22" t="s">
        <v>88</v>
      </c>
      <c r="D38" s="91">
        <v>4936772</v>
      </c>
      <c r="E38" s="91">
        <v>46155</v>
      </c>
      <c r="F38" s="18">
        <v>60</v>
      </c>
      <c r="G38" s="91">
        <v>91282</v>
      </c>
      <c r="H38" s="92">
        <v>2085238</v>
      </c>
      <c r="L38" s="227"/>
    </row>
    <row r="39" spans="2:12" ht="14.1" customHeight="1" x14ac:dyDescent="0.15">
      <c r="B39" s="70"/>
      <c r="C39" s="22" t="s">
        <v>90</v>
      </c>
      <c r="D39" s="91">
        <v>3933785</v>
      </c>
      <c r="E39" s="91">
        <v>57468</v>
      </c>
      <c r="F39" s="18">
        <v>65</v>
      </c>
      <c r="G39" s="91">
        <v>86929</v>
      </c>
      <c r="H39" s="92">
        <v>1639074</v>
      </c>
      <c r="L39" s="227"/>
    </row>
    <row r="40" spans="2:12" ht="14.1" customHeight="1" x14ac:dyDescent="0.15">
      <c r="B40" s="70"/>
      <c r="C40" s="22" t="s">
        <v>92</v>
      </c>
      <c r="D40" s="91">
        <v>3235341</v>
      </c>
      <c r="E40" s="91">
        <v>73470</v>
      </c>
      <c r="F40" s="18">
        <v>70</v>
      </c>
      <c r="G40" s="91">
        <v>80842</v>
      </c>
      <c r="H40" s="92">
        <v>1218817</v>
      </c>
      <c r="L40" s="227"/>
    </row>
    <row r="41" spans="2:12" ht="14.1" customHeight="1" x14ac:dyDescent="0.15">
      <c r="B41" s="70"/>
      <c r="C41" s="22" t="s">
        <v>94</v>
      </c>
      <c r="D41" s="91">
        <v>2593169</v>
      </c>
      <c r="E41" s="91">
        <v>102673</v>
      </c>
      <c r="F41" s="18">
        <v>75</v>
      </c>
      <c r="G41" s="91">
        <v>72127</v>
      </c>
      <c r="H41" s="92">
        <v>835000</v>
      </c>
      <c r="L41" s="227"/>
    </row>
    <row r="42" spans="2:12" ht="14.1" customHeight="1" x14ac:dyDescent="0.15">
      <c r="B42" s="70"/>
      <c r="C42" s="22" t="s">
        <v>95</v>
      </c>
      <c r="D42" s="91">
        <v>1700191</v>
      </c>
      <c r="E42" s="91">
        <v>119801</v>
      </c>
      <c r="F42" s="18">
        <v>80</v>
      </c>
      <c r="G42" s="91">
        <v>58934</v>
      </c>
      <c r="H42" s="92">
        <v>505129</v>
      </c>
      <c r="L42" s="227"/>
    </row>
    <row r="43" spans="2:12" ht="14.1" customHeight="1" x14ac:dyDescent="0.15">
      <c r="B43" s="46"/>
      <c r="C43" s="23" t="s">
        <v>96</v>
      </c>
      <c r="D43" s="109">
        <v>1052072</v>
      </c>
      <c r="E43" s="109">
        <v>159813</v>
      </c>
      <c r="F43" s="19">
        <v>85</v>
      </c>
      <c r="G43" s="109">
        <v>41062</v>
      </c>
      <c r="H43" s="110">
        <v>253559</v>
      </c>
      <c r="L43" s="227"/>
    </row>
    <row r="44" spans="2:12" ht="14.1" customHeight="1" x14ac:dyDescent="0.15">
      <c r="B44" s="70" t="s">
        <v>7</v>
      </c>
      <c r="C44" s="21" t="s">
        <v>64</v>
      </c>
      <c r="D44" s="72">
        <v>2565299</v>
      </c>
      <c r="E44" s="72">
        <v>1509</v>
      </c>
      <c r="F44" s="17">
        <v>0</v>
      </c>
      <c r="G44" s="72">
        <v>100000</v>
      </c>
      <c r="H44" s="73">
        <v>8638891</v>
      </c>
      <c r="L44" s="227"/>
    </row>
    <row r="45" spans="2:12" ht="14.1" customHeight="1" x14ac:dyDescent="0.15">
      <c r="B45" s="134"/>
      <c r="C45" s="22" t="s">
        <v>66</v>
      </c>
      <c r="D45" s="91">
        <v>2708194</v>
      </c>
      <c r="E45" s="91">
        <v>219</v>
      </c>
      <c r="F45" s="18">
        <v>5</v>
      </c>
      <c r="G45" s="91">
        <v>99709</v>
      </c>
      <c r="H45" s="92">
        <v>8140093</v>
      </c>
      <c r="L45" s="227"/>
    </row>
    <row r="46" spans="2:12" ht="14.1" customHeight="1" x14ac:dyDescent="0.15">
      <c r="B46" s="134"/>
      <c r="C46" s="22" t="s">
        <v>68</v>
      </c>
      <c r="D46" s="91">
        <v>2870493</v>
      </c>
      <c r="E46" s="91">
        <v>203</v>
      </c>
      <c r="F46" s="18">
        <v>10</v>
      </c>
      <c r="G46" s="91">
        <v>99671</v>
      </c>
      <c r="H46" s="92">
        <v>7641653</v>
      </c>
      <c r="L46" s="227"/>
    </row>
    <row r="47" spans="2:12" ht="14.1" customHeight="1" x14ac:dyDescent="0.15">
      <c r="B47" s="134"/>
      <c r="C47" s="22" t="s">
        <v>70</v>
      </c>
      <c r="D47" s="91">
        <v>2932213</v>
      </c>
      <c r="E47" s="91">
        <v>481</v>
      </c>
      <c r="F47" s="18">
        <v>15</v>
      </c>
      <c r="G47" s="91">
        <v>99634</v>
      </c>
      <c r="H47" s="92">
        <v>7143382</v>
      </c>
      <c r="L47" s="227"/>
    </row>
    <row r="48" spans="2:12" ht="14.1" customHeight="1" x14ac:dyDescent="0.15">
      <c r="B48" s="134"/>
      <c r="C48" s="22" t="s">
        <v>72</v>
      </c>
      <c r="D48" s="91">
        <v>3076411</v>
      </c>
      <c r="E48" s="91">
        <v>791</v>
      </c>
      <c r="F48" s="18">
        <v>20</v>
      </c>
      <c r="G48" s="91">
        <v>99554</v>
      </c>
      <c r="H48" s="92">
        <v>6645388</v>
      </c>
      <c r="L48" s="227"/>
    </row>
    <row r="49" spans="2:12" ht="14.1" customHeight="1" x14ac:dyDescent="0.15">
      <c r="B49" s="134"/>
      <c r="C49" s="22" t="s">
        <v>74</v>
      </c>
      <c r="D49" s="91">
        <v>3511714</v>
      </c>
      <c r="E49" s="91">
        <v>1025</v>
      </c>
      <c r="F49" s="18">
        <v>25</v>
      </c>
      <c r="G49" s="91">
        <v>99431</v>
      </c>
      <c r="H49" s="92">
        <v>6147923</v>
      </c>
      <c r="L49" s="227"/>
    </row>
    <row r="50" spans="2:12" ht="14.1" customHeight="1" x14ac:dyDescent="0.15">
      <c r="B50" s="134"/>
      <c r="C50" s="22" t="s">
        <v>76</v>
      </c>
      <c r="D50" s="91">
        <v>4033928</v>
      </c>
      <c r="E50" s="91">
        <v>1660</v>
      </c>
      <c r="F50" s="18">
        <v>30</v>
      </c>
      <c r="G50" s="91">
        <v>99286</v>
      </c>
      <c r="H50" s="92">
        <v>5651111</v>
      </c>
      <c r="L50" s="227"/>
    </row>
    <row r="51" spans="2:12" ht="14.1" customHeight="1" x14ac:dyDescent="0.15">
      <c r="B51" s="134"/>
      <c r="C51" s="22" t="s">
        <v>78</v>
      </c>
      <c r="D51" s="91">
        <v>4761382</v>
      </c>
      <c r="E51" s="91">
        <v>2688</v>
      </c>
      <c r="F51" s="18">
        <v>35</v>
      </c>
      <c r="G51" s="91">
        <v>99084</v>
      </c>
      <c r="H51" s="92">
        <v>5155164</v>
      </c>
      <c r="L51" s="227"/>
    </row>
    <row r="52" spans="2:12" ht="14.1" customHeight="1" x14ac:dyDescent="0.15">
      <c r="B52" s="134"/>
      <c r="C52" s="22" t="s">
        <v>80</v>
      </c>
      <c r="D52" s="91">
        <v>4268754</v>
      </c>
      <c r="E52" s="91">
        <v>3533</v>
      </c>
      <c r="F52" s="18">
        <v>40</v>
      </c>
      <c r="G52" s="91">
        <v>98801</v>
      </c>
      <c r="H52" s="92">
        <v>4660406</v>
      </c>
      <c r="L52" s="227"/>
    </row>
    <row r="53" spans="2:12" ht="14.1" customHeight="1" x14ac:dyDescent="0.15">
      <c r="B53" s="134"/>
      <c r="C53" s="22" t="s">
        <v>82</v>
      </c>
      <c r="D53" s="91">
        <v>3950745</v>
      </c>
      <c r="E53" s="91">
        <v>4966</v>
      </c>
      <c r="F53" s="18">
        <v>45</v>
      </c>
      <c r="G53" s="91">
        <v>98385</v>
      </c>
      <c r="H53" s="92">
        <v>4167367</v>
      </c>
      <c r="L53" s="227"/>
    </row>
    <row r="54" spans="2:12" ht="14.1" customHeight="1" x14ac:dyDescent="0.15">
      <c r="B54" s="134"/>
      <c r="C54" s="22" t="s">
        <v>84</v>
      </c>
      <c r="D54" s="91">
        <v>3800955</v>
      </c>
      <c r="E54" s="91">
        <v>7376</v>
      </c>
      <c r="F54" s="18">
        <v>50</v>
      </c>
      <c r="G54" s="91">
        <v>97757</v>
      </c>
      <c r="H54" s="92">
        <v>3676902</v>
      </c>
      <c r="L54" s="227"/>
    </row>
    <row r="55" spans="2:12" ht="14.1" customHeight="1" x14ac:dyDescent="0.15">
      <c r="B55" s="134"/>
      <c r="C55" s="22" t="s">
        <v>86</v>
      </c>
      <c r="D55" s="91">
        <v>4359516</v>
      </c>
      <c r="E55" s="91">
        <v>12192</v>
      </c>
      <c r="F55" s="18">
        <v>55</v>
      </c>
      <c r="G55" s="91">
        <v>96820</v>
      </c>
      <c r="H55" s="92">
        <v>3190334</v>
      </c>
      <c r="L55" s="227"/>
    </row>
    <row r="56" spans="2:12" ht="14.1" customHeight="1" x14ac:dyDescent="0.15">
      <c r="B56" s="134"/>
      <c r="C56" s="22" t="s">
        <v>88</v>
      </c>
      <c r="D56" s="91">
        <v>5117803</v>
      </c>
      <c r="E56" s="91">
        <v>19941</v>
      </c>
      <c r="F56" s="18">
        <v>60</v>
      </c>
      <c r="G56" s="91">
        <v>95500</v>
      </c>
      <c r="H56" s="92">
        <v>2709350</v>
      </c>
      <c r="L56" s="227"/>
    </row>
    <row r="57" spans="2:12" ht="14.1" customHeight="1" x14ac:dyDescent="0.15">
      <c r="B57" s="134"/>
      <c r="C57" s="22" t="s">
        <v>90</v>
      </c>
      <c r="D57" s="91">
        <v>4296437</v>
      </c>
      <c r="E57" s="91">
        <v>25619</v>
      </c>
      <c r="F57" s="18">
        <v>65</v>
      </c>
      <c r="G57" s="91">
        <v>93592</v>
      </c>
      <c r="H57" s="92">
        <v>2236330</v>
      </c>
      <c r="L57" s="227"/>
    </row>
    <row r="58" spans="2:12" ht="14.1" customHeight="1" x14ac:dyDescent="0.15">
      <c r="B58" s="134"/>
      <c r="C58" s="22" t="s">
        <v>92</v>
      </c>
      <c r="D58" s="91">
        <v>3752050</v>
      </c>
      <c r="E58" s="91">
        <v>36778</v>
      </c>
      <c r="F58" s="18">
        <v>70</v>
      </c>
      <c r="G58" s="91">
        <v>90872</v>
      </c>
      <c r="H58" s="92">
        <v>1774737</v>
      </c>
      <c r="L58" s="227"/>
    </row>
    <row r="59" spans="2:12" ht="14.1" customHeight="1" x14ac:dyDescent="0.15">
      <c r="B59" s="134"/>
      <c r="C59" s="22" t="s">
        <v>94</v>
      </c>
      <c r="D59" s="91">
        <v>3379056</v>
      </c>
      <c r="E59" s="91">
        <v>60415</v>
      </c>
      <c r="F59" s="18">
        <v>75</v>
      </c>
      <c r="G59" s="91">
        <v>86507</v>
      </c>
      <c r="H59" s="92">
        <v>1330308</v>
      </c>
      <c r="L59" s="227"/>
    </row>
    <row r="60" spans="2:12" ht="14.1" customHeight="1" x14ac:dyDescent="0.15">
      <c r="B60" s="134"/>
      <c r="C60" s="22" t="s">
        <v>95</v>
      </c>
      <c r="D60" s="91">
        <v>2663083</v>
      </c>
      <c r="E60" s="91">
        <v>91456</v>
      </c>
      <c r="F60" s="18">
        <v>80</v>
      </c>
      <c r="G60" s="91">
        <v>78971</v>
      </c>
      <c r="H60" s="92">
        <v>914910</v>
      </c>
      <c r="L60" s="227"/>
    </row>
    <row r="61" spans="2:12" ht="14.1" customHeight="1" thickBot="1" x14ac:dyDescent="0.2">
      <c r="B61" s="135"/>
      <c r="C61" s="24" t="s">
        <v>96</v>
      </c>
      <c r="D61" s="137">
        <v>2761968</v>
      </c>
      <c r="E61" s="137">
        <v>292332</v>
      </c>
      <c r="F61" s="20">
        <v>85</v>
      </c>
      <c r="G61" s="137">
        <v>66190</v>
      </c>
      <c r="H61" s="138">
        <v>549344</v>
      </c>
      <c r="L61" s="227"/>
    </row>
    <row r="62" spans="2:12" ht="14.1" customHeight="1" thickTop="1" x14ac:dyDescent="0.15"/>
    <row r="63" spans="2:12" ht="14.1" customHeight="1" thickBot="1" x14ac:dyDescent="0.2">
      <c r="B63" s="25" t="s">
        <v>183</v>
      </c>
    </row>
    <row r="64" spans="2:12" ht="14.1" customHeight="1" thickTop="1" x14ac:dyDescent="0.15">
      <c r="B64" s="26"/>
      <c r="C64" s="252" t="s">
        <v>37</v>
      </c>
      <c r="D64" s="253"/>
      <c r="E64" s="253"/>
      <c r="F64" s="253"/>
      <c r="G64" s="253"/>
      <c r="H64" s="272"/>
    </row>
    <row r="65" spans="2:8" ht="14.1" customHeight="1" x14ac:dyDescent="0.15">
      <c r="B65" s="28" t="s">
        <v>13</v>
      </c>
      <c r="C65" s="33" t="s">
        <v>17</v>
      </c>
      <c r="D65" s="34" t="s">
        <v>11</v>
      </c>
      <c r="E65" s="34" t="s">
        <v>1</v>
      </c>
      <c r="F65" s="34" t="s">
        <v>9</v>
      </c>
      <c r="G65" s="34" t="s">
        <v>4</v>
      </c>
      <c r="H65" s="35" t="s">
        <v>5</v>
      </c>
    </row>
    <row r="66" spans="2:8" ht="14.1" customHeight="1" x14ac:dyDescent="0.15">
      <c r="B66" s="43"/>
      <c r="C66" s="46" t="s">
        <v>10</v>
      </c>
      <c r="D66" s="47" t="s">
        <v>12</v>
      </c>
      <c r="E66" s="47" t="s">
        <v>12</v>
      </c>
      <c r="F66" s="48" t="s">
        <v>39</v>
      </c>
      <c r="G66" s="48" t="s">
        <v>58</v>
      </c>
      <c r="H66" s="49" t="s">
        <v>59</v>
      </c>
    </row>
    <row r="67" spans="2:8" ht="14.1" customHeight="1" x14ac:dyDescent="0.15">
      <c r="B67" s="70" t="s">
        <v>2</v>
      </c>
      <c r="C67" s="21" t="s">
        <v>64</v>
      </c>
      <c r="D67" s="72">
        <v>2691000</v>
      </c>
      <c r="E67" s="72">
        <v>1874</v>
      </c>
      <c r="F67" s="17">
        <v>0</v>
      </c>
      <c r="G67" s="72">
        <v>100000</v>
      </c>
      <c r="H67" s="73">
        <v>7943916</v>
      </c>
    </row>
    <row r="68" spans="2:8" ht="14.1" customHeight="1" x14ac:dyDescent="0.15">
      <c r="B68" s="70"/>
      <c r="C68" s="22" t="s">
        <v>66</v>
      </c>
      <c r="D68" s="91">
        <v>2788000</v>
      </c>
      <c r="E68" s="91">
        <v>404</v>
      </c>
      <c r="F68" s="18">
        <v>5</v>
      </c>
      <c r="G68" s="91">
        <v>99652</v>
      </c>
      <c r="H68" s="92">
        <v>7445298</v>
      </c>
    </row>
    <row r="69" spans="2:8" ht="14.1" customHeight="1" x14ac:dyDescent="0.15">
      <c r="B69" s="70"/>
      <c r="C69" s="22" t="s">
        <v>68</v>
      </c>
      <c r="D69" s="91">
        <v>3004000</v>
      </c>
      <c r="E69" s="91">
        <v>442</v>
      </c>
      <c r="F69" s="18">
        <v>10</v>
      </c>
      <c r="G69" s="91">
        <v>99580</v>
      </c>
      <c r="H69" s="92">
        <v>6947231</v>
      </c>
    </row>
    <row r="70" spans="2:8" ht="14.1" customHeight="1" x14ac:dyDescent="0.15">
      <c r="B70" s="70"/>
      <c r="C70" s="22" t="s">
        <v>70</v>
      </c>
      <c r="D70" s="91">
        <v>3086000</v>
      </c>
      <c r="E70" s="91">
        <v>1131</v>
      </c>
      <c r="F70" s="18">
        <v>15</v>
      </c>
      <c r="G70" s="91">
        <v>99509</v>
      </c>
      <c r="H70" s="92">
        <v>6449486</v>
      </c>
    </row>
    <row r="71" spans="2:8" ht="14.1" customHeight="1" x14ac:dyDescent="0.15">
      <c r="B71" s="70"/>
      <c r="C71" s="22" t="s">
        <v>72</v>
      </c>
      <c r="D71" s="91">
        <v>3160000</v>
      </c>
      <c r="E71" s="91">
        <v>1988</v>
      </c>
      <c r="F71" s="18">
        <v>20</v>
      </c>
      <c r="G71" s="91">
        <v>99327</v>
      </c>
      <c r="H71" s="92">
        <v>5952333</v>
      </c>
    </row>
    <row r="72" spans="2:8" ht="14.1" customHeight="1" x14ac:dyDescent="0.15">
      <c r="B72" s="70"/>
      <c r="C72" s="22" t="s">
        <v>74</v>
      </c>
      <c r="D72" s="91">
        <v>3570000</v>
      </c>
      <c r="E72" s="91">
        <v>2391</v>
      </c>
      <c r="F72" s="18">
        <v>25</v>
      </c>
      <c r="G72" s="91">
        <v>99019</v>
      </c>
      <c r="H72" s="92">
        <v>5456425</v>
      </c>
    </row>
    <row r="73" spans="2:8" ht="14.1" customHeight="1" x14ac:dyDescent="0.15">
      <c r="B73" s="70"/>
      <c r="C73" s="22" t="s">
        <v>76</v>
      </c>
      <c r="D73" s="91">
        <v>4018000</v>
      </c>
      <c r="E73" s="91">
        <v>3141</v>
      </c>
      <c r="F73" s="18">
        <v>30</v>
      </c>
      <c r="G73" s="91">
        <v>98687</v>
      </c>
      <c r="H73" s="92">
        <v>4962155</v>
      </c>
    </row>
    <row r="74" spans="2:8" ht="14.1" customHeight="1" x14ac:dyDescent="0.15">
      <c r="B74" s="70"/>
      <c r="C74" s="22" t="s">
        <v>78</v>
      </c>
      <c r="D74" s="91">
        <v>4855000</v>
      </c>
      <c r="E74" s="91">
        <v>4979</v>
      </c>
      <c r="F74" s="18">
        <v>35</v>
      </c>
      <c r="G74" s="91">
        <v>98307</v>
      </c>
      <c r="H74" s="92">
        <v>4469639</v>
      </c>
    </row>
    <row r="75" spans="2:8" ht="14.1" customHeight="1" x14ac:dyDescent="0.15">
      <c r="B75" s="70"/>
      <c r="C75" s="22" t="s">
        <v>80</v>
      </c>
      <c r="D75" s="91">
        <v>4640000</v>
      </c>
      <c r="E75" s="91">
        <v>7106</v>
      </c>
      <c r="F75" s="18">
        <v>40</v>
      </c>
      <c r="G75" s="91">
        <v>97806</v>
      </c>
      <c r="H75" s="92">
        <v>3979283</v>
      </c>
    </row>
    <row r="76" spans="2:8" ht="14.1" customHeight="1" x14ac:dyDescent="0.15">
      <c r="B76" s="70"/>
      <c r="C76" s="22" t="s">
        <v>82</v>
      </c>
      <c r="D76" s="91">
        <v>3950000</v>
      </c>
      <c r="E76" s="91">
        <v>9477</v>
      </c>
      <c r="F76" s="18">
        <v>45</v>
      </c>
      <c r="G76" s="91">
        <v>97043</v>
      </c>
      <c r="H76" s="92">
        <v>3492030</v>
      </c>
    </row>
    <row r="77" spans="2:8" ht="14.1" customHeight="1" x14ac:dyDescent="0.15">
      <c r="B77" s="70"/>
      <c r="C77" s="22" t="s">
        <v>84</v>
      </c>
      <c r="D77" s="91">
        <v>3779000</v>
      </c>
      <c r="E77" s="91">
        <v>14791</v>
      </c>
      <c r="F77" s="18">
        <v>50</v>
      </c>
      <c r="G77" s="91">
        <v>95886</v>
      </c>
      <c r="H77" s="92">
        <v>3009484</v>
      </c>
    </row>
    <row r="78" spans="2:8" ht="14.1" customHeight="1" x14ac:dyDescent="0.15">
      <c r="B78" s="70"/>
      <c r="C78" s="22" t="s">
        <v>86</v>
      </c>
      <c r="D78" s="91">
        <v>4095000</v>
      </c>
      <c r="E78" s="91">
        <v>25206</v>
      </c>
      <c r="F78" s="18">
        <v>55</v>
      </c>
      <c r="G78" s="91">
        <v>94038</v>
      </c>
      <c r="H78" s="92">
        <v>2534369</v>
      </c>
    </row>
    <row r="79" spans="2:8" ht="14.1" customHeight="1" x14ac:dyDescent="0.15">
      <c r="B79" s="70"/>
      <c r="C79" s="22" t="s">
        <v>88</v>
      </c>
      <c r="D79" s="91">
        <v>5189000</v>
      </c>
      <c r="E79" s="91">
        <v>49819</v>
      </c>
      <c r="F79" s="18">
        <v>60</v>
      </c>
      <c r="G79" s="91">
        <v>91231</v>
      </c>
      <c r="H79" s="92">
        <v>2070645</v>
      </c>
    </row>
    <row r="80" spans="2:8" ht="14.1" customHeight="1" x14ac:dyDescent="0.15">
      <c r="B80" s="70"/>
      <c r="C80" s="22" t="s">
        <v>90</v>
      </c>
      <c r="D80" s="91">
        <v>3738000</v>
      </c>
      <c r="E80" s="91">
        <v>56561</v>
      </c>
      <c r="F80" s="18">
        <v>65</v>
      </c>
      <c r="G80" s="91">
        <v>86909</v>
      </c>
      <c r="H80" s="92">
        <v>1624621</v>
      </c>
    </row>
    <row r="81" spans="2:8" ht="14.1" customHeight="1" x14ac:dyDescent="0.15">
      <c r="B81" s="70"/>
      <c r="C81" s="22" t="s">
        <v>92</v>
      </c>
      <c r="D81" s="91">
        <v>3321000</v>
      </c>
      <c r="E81" s="91">
        <v>75161</v>
      </c>
      <c r="F81" s="18">
        <v>70</v>
      </c>
      <c r="G81" s="91">
        <v>80699</v>
      </c>
      <c r="H81" s="92">
        <v>1204706</v>
      </c>
    </row>
    <row r="82" spans="2:8" ht="14.1" customHeight="1" x14ac:dyDescent="0.15">
      <c r="B82" s="70"/>
      <c r="C82" s="22" t="s">
        <v>94</v>
      </c>
      <c r="D82" s="91">
        <v>2670000</v>
      </c>
      <c r="E82" s="91">
        <v>105186</v>
      </c>
      <c r="F82" s="18">
        <v>75</v>
      </c>
      <c r="G82" s="91">
        <v>71912</v>
      </c>
      <c r="H82" s="92">
        <v>821741</v>
      </c>
    </row>
    <row r="83" spans="2:8" ht="14.1" customHeight="1" x14ac:dyDescent="0.15">
      <c r="B83" s="70"/>
      <c r="C83" s="22" t="s">
        <v>95</v>
      </c>
      <c r="D83" s="91">
        <v>1758000</v>
      </c>
      <c r="E83" s="91">
        <v>124245</v>
      </c>
      <c r="F83" s="18">
        <v>80</v>
      </c>
      <c r="G83" s="91">
        <v>58740</v>
      </c>
      <c r="H83" s="92">
        <v>492899</v>
      </c>
    </row>
    <row r="84" spans="2:8" ht="14.1" customHeight="1" x14ac:dyDescent="0.15">
      <c r="B84" s="46"/>
      <c r="C84" s="23" t="s">
        <v>96</v>
      </c>
      <c r="D84" s="109">
        <v>1142000</v>
      </c>
      <c r="E84" s="109">
        <v>171855</v>
      </c>
      <c r="F84" s="19">
        <v>85</v>
      </c>
      <c r="G84" s="109">
        <v>40725</v>
      </c>
      <c r="H84" s="110">
        <v>242621</v>
      </c>
    </row>
    <row r="85" spans="2:8" ht="14.1" customHeight="1" x14ac:dyDescent="0.15">
      <c r="B85" s="70" t="s">
        <v>7</v>
      </c>
      <c r="C85" s="21" t="s">
        <v>64</v>
      </c>
      <c r="D85" s="72">
        <v>2564000</v>
      </c>
      <c r="E85" s="72">
        <v>1748</v>
      </c>
      <c r="F85" s="17">
        <v>0</v>
      </c>
      <c r="G85" s="72">
        <v>100000</v>
      </c>
      <c r="H85" s="73">
        <v>8590142</v>
      </c>
    </row>
    <row r="86" spans="2:8" ht="14.1" customHeight="1" x14ac:dyDescent="0.15">
      <c r="B86" s="134"/>
      <c r="C86" s="22" t="s">
        <v>66</v>
      </c>
      <c r="D86" s="91">
        <v>2658000</v>
      </c>
      <c r="E86" s="91">
        <v>345</v>
      </c>
      <c r="F86" s="18">
        <v>5</v>
      </c>
      <c r="G86" s="91">
        <v>99659</v>
      </c>
      <c r="H86" s="92">
        <v>8091501</v>
      </c>
    </row>
    <row r="87" spans="2:8" ht="14.1" customHeight="1" x14ac:dyDescent="0.15">
      <c r="B87" s="134"/>
      <c r="C87" s="22" t="s">
        <v>68</v>
      </c>
      <c r="D87" s="91">
        <v>2861000</v>
      </c>
      <c r="E87" s="91">
        <v>286</v>
      </c>
      <c r="F87" s="18">
        <v>10</v>
      </c>
      <c r="G87" s="91">
        <v>99595</v>
      </c>
      <c r="H87" s="92">
        <v>7593376</v>
      </c>
    </row>
    <row r="88" spans="2:8" ht="14.1" customHeight="1" x14ac:dyDescent="0.15">
      <c r="B88" s="134"/>
      <c r="C88" s="22" t="s">
        <v>70</v>
      </c>
      <c r="D88" s="91">
        <v>2923000</v>
      </c>
      <c r="E88" s="91">
        <v>609</v>
      </c>
      <c r="F88" s="18">
        <v>15</v>
      </c>
      <c r="G88" s="91">
        <v>99545</v>
      </c>
      <c r="H88" s="92">
        <v>7095526</v>
      </c>
    </row>
    <row r="89" spans="2:8" ht="14.1" customHeight="1" x14ac:dyDescent="0.15">
      <c r="B89" s="134"/>
      <c r="C89" s="22" t="s">
        <v>72</v>
      </c>
      <c r="D89" s="91">
        <v>3008000</v>
      </c>
      <c r="E89" s="91">
        <v>976</v>
      </c>
      <c r="F89" s="18">
        <v>20</v>
      </c>
      <c r="G89" s="91">
        <v>99441</v>
      </c>
      <c r="H89" s="92">
        <v>6598030</v>
      </c>
    </row>
    <row r="90" spans="2:8" ht="14.1" customHeight="1" x14ac:dyDescent="0.15">
      <c r="B90" s="134"/>
      <c r="C90" s="22" t="s">
        <v>74</v>
      </c>
      <c r="D90" s="91">
        <v>3435000</v>
      </c>
      <c r="E90" s="91">
        <v>1292</v>
      </c>
      <c r="F90" s="18">
        <v>25</v>
      </c>
      <c r="G90" s="91">
        <v>99281</v>
      </c>
      <c r="H90" s="92">
        <v>6101207</v>
      </c>
    </row>
    <row r="91" spans="2:8" ht="14.1" customHeight="1" x14ac:dyDescent="0.15">
      <c r="B91" s="134"/>
      <c r="C91" s="22" t="s">
        <v>76</v>
      </c>
      <c r="D91" s="91">
        <v>3879000</v>
      </c>
      <c r="E91" s="91">
        <v>1775</v>
      </c>
      <c r="F91" s="18">
        <v>30</v>
      </c>
      <c r="G91" s="91">
        <v>99097</v>
      </c>
      <c r="H91" s="92">
        <v>5605252</v>
      </c>
    </row>
    <row r="92" spans="2:8" ht="14.1" customHeight="1" x14ac:dyDescent="0.15">
      <c r="B92" s="134"/>
      <c r="C92" s="22" t="s">
        <v>78</v>
      </c>
      <c r="D92" s="91">
        <v>4691000</v>
      </c>
      <c r="E92" s="91">
        <v>2985</v>
      </c>
      <c r="F92" s="18">
        <v>35</v>
      </c>
      <c r="G92" s="91">
        <v>98872</v>
      </c>
      <c r="H92" s="92">
        <v>5110305</v>
      </c>
    </row>
    <row r="93" spans="2:8" ht="14.1" customHeight="1" x14ac:dyDescent="0.15">
      <c r="B93" s="134"/>
      <c r="C93" s="22" t="s">
        <v>80</v>
      </c>
      <c r="D93" s="91">
        <v>4515000</v>
      </c>
      <c r="E93" s="91">
        <v>4084</v>
      </c>
      <c r="F93" s="18">
        <v>40</v>
      </c>
      <c r="G93" s="91">
        <v>98558</v>
      </c>
      <c r="H93" s="92">
        <v>4616685</v>
      </c>
    </row>
    <row r="94" spans="2:8" ht="14.1" customHeight="1" x14ac:dyDescent="0.15">
      <c r="B94" s="134"/>
      <c r="C94" s="22" t="s">
        <v>82</v>
      </c>
      <c r="D94" s="91">
        <v>3887000</v>
      </c>
      <c r="E94" s="91">
        <v>5502</v>
      </c>
      <c r="F94" s="18">
        <v>45</v>
      </c>
      <c r="G94" s="91">
        <v>98104</v>
      </c>
      <c r="H94" s="92">
        <v>4124954</v>
      </c>
    </row>
    <row r="95" spans="2:8" ht="14.1" customHeight="1" x14ac:dyDescent="0.15">
      <c r="B95" s="134"/>
      <c r="C95" s="22" t="s">
        <v>84</v>
      </c>
      <c r="D95" s="91">
        <v>3768000</v>
      </c>
      <c r="E95" s="91">
        <v>7646</v>
      </c>
      <c r="F95" s="18">
        <v>50</v>
      </c>
      <c r="G95" s="91">
        <v>97417</v>
      </c>
      <c r="H95" s="92">
        <v>3636050</v>
      </c>
    </row>
    <row r="96" spans="2:8" ht="14.1" customHeight="1" x14ac:dyDescent="0.15">
      <c r="B96" s="134"/>
      <c r="C96" s="22" t="s">
        <v>86</v>
      </c>
      <c r="D96" s="91">
        <v>4152000</v>
      </c>
      <c r="E96" s="91">
        <v>12249</v>
      </c>
      <c r="F96" s="18">
        <v>55</v>
      </c>
      <c r="G96" s="91">
        <v>96431</v>
      </c>
      <c r="H96" s="92">
        <v>3151278</v>
      </c>
    </row>
    <row r="97" spans="2:8" ht="14.1" customHeight="1" x14ac:dyDescent="0.15">
      <c r="B97" s="134"/>
      <c r="C97" s="22" t="s">
        <v>88</v>
      </c>
      <c r="D97" s="91">
        <v>5384000</v>
      </c>
      <c r="E97" s="91">
        <v>22301</v>
      </c>
      <c r="F97" s="18">
        <v>60</v>
      </c>
      <c r="G97" s="91">
        <v>95042</v>
      </c>
      <c r="H97" s="92">
        <v>2672389</v>
      </c>
    </row>
    <row r="98" spans="2:8" ht="14.1" customHeight="1" x14ac:dyDescent="0.15">
      <c r="B98" s="134"/>
      <c r="C98" s="22" t="s">
        <v>90</v>
      </c>
      <c r="D98" s="91">
        <v>4081000</v>
      </c>
      <c r="E98" s="91">
        <v>25501</v>
      </c>
      <c r="F98" s="18">
        <v>65</v>
      </c>
      <c r="G98" s="91">
        <v>93077</v>
      </c>
      <c r="H98" s="92">
        <v>2201843</v>
      </c>
    </row>
    <row r="99" spans="2:8" ht="14.1" customHeight="1" x14ac:dyDescent="0.15">
      <c r="B99" s="134"/>
      <c r="C99" s="22" t="s">
        <v>92</v>
      </c>
      <c r="D99" s="91">
        <v>3830000</v>
      </c>
      <c r="E99" s="91">
        <v>37952</v>
      </c>
      <c r="F99" s="18">
        <v>70</v>
      </c>
      <c r="G99" s="91">
        <v>90272</v>
      </c>
      <c r="H99" s="92">
        <v>1742980</v>
      </c>
    </row>
    <row r="100" spans="2:8" ht="14.1" customHeight="1" x14ac:dyDescent="0.15">
      <c r="B100" s="134"/>
      <c r="C100" s="22" t="s">
        <v>94</v>
      </c>
      <c r="D100" s="91">
        <v>3452000</v>
      </c>
      <c r="E100" s="91">
        <v>62521</v>
      </c>
      <c r="F100" s="18">
        <v>75</v>
      </c>
      <c r="G100" s="91">
        <v>85852</v>
      </c>
      <c r="H100" s="92">
        <v>1301771</v>
      </c>
    </row>
    <row r="101" spans="2:8" ht="14.1" customHeight="1" x14ac:dyDescent="0.15">
      <c r="B101" s="134"/>
      <c r="C101" s="22" t="s">
        <v>95</v>
      </c>
      <c r="D101" s="91">
        <v>2723000</v>
      </c>
      <c r="E101" s="91">
        <v>95865</v>
      </c>
      <c r="F101" s="18">
        <v>80</v>
      </c>
      <c r="G101" s="91">
        <v>78305</v>
      </c>
      <c r="H101" s="92">
        <v>889594</v>
      </c>
    </row>
    <row r="102" spans="2:8" ht="14.1" customHeight="1" thickBot="1" x14ac:dyDescent="0.2">
      <c r="B102" s="135"/>
      <c r="C102" s="24" t="s">
        <v>96</v>
      </c>
      <c r="D102" s="137">
        <v>2918000</v>
      </c>
      <c r="E102" s="137">
        <v>312296</v>
      </c>
      <c r="F102" s="20">
        <v>85</v>
      </c>
      <c r="G102" s="137">
        <v>65385</v>
      </c>
      <c r="H102" s="138">
        <v>527712</v>
      </c>
    </row>
    <row r="103" spans="2:8" ht="14.1" customHeight="1" thickTop="1" x14ac:dyDescent="0.15"/>
    <row r="104" spans="2:8" ht="14.1" customHeight="1" thickBot="1" x14ac:dyDescent="0.2">
      <c r="B104" s="25" t="s">
        <v>184</v>
      </c>
    </row>
    <row r="105" spans="2:8" ht="14.1" customHeight="1" thickTop="1" x14ac:dyDescent="0.15">
      <c r="B105" s="26"/>
      <c r="C105" s="252" t="s">
        <v>37</v>
      </c>
      <c r="D105" s="253"/>
      <c r="E105" s="253"/>
      <c r="F105" s="253"/>
      <c r="G105" s="253"/>
      <c r="H105" s="272"/>
    </row>
    <row r="106" spans="2:8" ht="14.1" customHeight="1" x14ac:dyDescent="0.15">
      <c r="B106" s="28" t="s">
        <v>13</v>
      </c>
      <c r="C106" s="33" t="s">
        <v>17</v>
      </c>
      <c r="D106" s="34" t="s">
        <v>11</v>
      </c>
      <c r="E106" s="34" t="s">
        <v>1</v>
      </c>
      <c r="F106" s="34" t="s">
        <v>9</v>
      </c>
      <c r="G106" s="34" t="s">
        <v>4</v>
      </c>
      <c r="H106" s="35" t="s">
        <v>5</v>
      </c>
    </row>
    <row r="107" spans="2:8" ht="14.1" customHeight="1" x14ac:dyDescent="0.15">
      <c r="B107" s="43"/>
      <c r="C107" s="46" t="s">
        <v>10</v>
      </c>
      <c r="D107" s="47" t="s">
        <v>12</v>
      </c>
      <c r="E107" s="47" t="s">
        <v>12</v>
      </c>
      <c r="F107" s="48" t="s">
        <v>39</v>
      </c>
      <c r="G107" s="48" t="s">
        <v>58</v>
      </c>
      <c r="H107" s="49" t="s">
        <v>59</v>
      </c>
    </row>
    <row r="108" spans="2:8" ht="14.1" customHeight="1" x14ac:dyDescent="0.15">
      <c r="B108" s="70" t="s">
        <v>2</v>
      </c>
      <c r="C108" s="21" t="s">
        <v>64</v>
      </c>
      <c r="D108" s="72">
        <v>2675000</v>
      </c>
      <c r="E108" s="72">
        <v>1680</v>
      </c>
      <c r="F108" s="17">
        <v>0</v>
      </c>
      <c r="G108" s="72">
        <v>100000</v>
      </c>
      <c r="H108" s="73">
        <v>7994228</v>
      </c>
    </row>
    <row r="109" spans="2:8" ht="14.1" customHeight="1" x14ac:dyDescent="0.15">
      <c r="B109" s="70"/>
      <c r="C109" s="22" t="s">
        <v>66</v>
      </c>
      <c r="D109" s="91">
        <v>2746000</v>
      </c>
      <c r="E109" s="91">
        <v>292</v>
      </c>
      <c r="F109" s="18">
        <v>5</v>
      </c>
      <c r="G109" s="91">
        <v>99685</v>
      </c>
      <c r="H109" s="92">
        <v>7495521</v>
      </c>
    </row>
    <row r="110" spans="2:8" ht="14.1" customHeight="1" x14ac:dyDescent="0.15">
      <c r="B110" s="70"/>
      <c r="C110" s="22" t="s">
        <v>68</v>
      </c>
      <c r="D110" s="91">
        <v>2983000</v>
      </c>
      <c r="E110" s="91">
        <v>303</v>
      </c>
      <c r="F110" s="18">
        <v>10</v>
      </c>
      <c r="G110" s="91">
        <v>99633</v>
      </c>
      <c r="H110" s="92">
        <v>6997241</v>
      </c>
    </row>
    <row r="111" spans="2:8" ht="14.1" customHeight="1" x14ac:dyDescent="0.15">
      <c r="B111" s="70"/>
      <c r="C111" s="22" t="s">
        <v>70</v>
      </c>
      <c r="D111" s="91">
        <v>3068000</v>
      </c>
      <c r="E111" s="91">
        <v>920</v>
      </c>
      <c r="F111" s="18">
        <v>15</v>
      </c>
      <c r="G111" s="91">
        <v>99584</v>
      </c>
      <c r="H111" s="92">
        <v>6499181</v>
      </c>
    </row>
    <row r="112" spans="2:8" ht="14.1" customHeight="1" x14ac:dyDescent="0.15">
      <c r="B112" s="70"/>
      <c r="C112" s="22" t="s">
        <v>72</v>
      </c>
      <c r="D112" s="91">
        <v>3117000</v>
      </c>
      <c r="E112" s="91">
        <v>1779</v>
      </c>
      <c r="F112" s="18">
        <v>20</v>
      </c>
      <c r="G112" s="91">
        <v>99434</v>
      </c>
      <c r="H112" s="92">
        <v>6001572</v>
      </c>
    </row>
    <row r="113" spans="2:8" ht="14.1" customHeight="1" x14ac:dyDescent="0.15">
      <c r="B113" s="70"/>
      <c r="C113" s="22" t="s">
        <v>74</v>
      </c>
      <c r="D113" s="91">
        <v>3495000</v>
      </c>
      <c r="E113" s="91">
        <v>2180</v>
      </c>
      <c r="F113" s="18">
        <v>25</v>
      </c>
      <c r="G113" s="91">
        <v>99151</v>
      </c>
      <c r="H113" s="92">
        <v>5505074</v>
      </c>
    </row>
    <row r="114" spans="2:8" ht="14.1" customHeight="1" x14ac:dyDescent="0.15">
      <c r="B114" s="70"/>
      <c r="C114" s="22" t="s">
        <v>76</v>
      </c>
      <c r="D114" s="91">
        <v>3889000</v>
      </c>
      <c r="E114" s="91">
        <v>2647</v>
      </c>
      <c r="F114" s="18">
        <v>30</v>
      </c>
      <c r="G114" s="91">
        <v>98842</v>
      </c>
      <c r="H114" s="92">
        <v>5010095</v>
      </c>
    </row>
    <row r="115" spans="2:8" ht="14.1" customHeight="1" x14ac:dyDescent="0.15">
      <c r="B115" s="70"/>
      <c r="C115" s="22" t="s">
        <v>78</v>
      </c>
      <c r="D115" s="91">
        <v>4712000</v>
      </c>
      <c r="E115" s="91">
        <v>4408</v>
      </c>
      <c r="F115" s="18">
        <v>35</v>
      </c>
      <c r="G115" s="91">
        <v>98508</v>
      </c>
      <c r="H115" s="92">
        <v>4516696</v>
      </c>
    </row>
    <row r="116" spans="2:8" ht="14.1" customHeight="1" x14ac:dyDescent="0.15">
      <c r="B116" s="70"/>
      <c r="C116" s="22" t="s">
        <v>80</v>
      </c>
      <c r="D116" s="91">
        <v>4727000</v>
      </c>
      <c r="E116" s="91">
        <v>6666</v>
      </c>
      <c r="F116" s="18">
        <v>40</v>
      </c>
      <c r="G116" s="91">
        <v>98058</v>
      </c>
      <c r="H116" s="92">
        <v>4025212</v>
      </c>
    </row>
    <row r="117" spans="2:8" ht="14.1" customHeight="1" x14ac:dyDescent="0.15">
      <c r="B117" s="70"/>
      <c r="C117" s="22" t="s">
        <v>82</v>
      </c>
      <c r="D117" s="91">
        <v>4077000</v>
      </c>
      <c r="E117" s="91">
        <v>9019</v>
      </c>
      <c r="F117" s="18">
        <v>45</v>
      </c>
      <c r="G117" s="91">
        <v>97366</v>
      </c>
      <c r="H117" s="92">
        <v>3536514</v>
      </c>
    </row>
    <row r="118" spans="2:8" ht="14.1" customHeight="1" x14ac:dyDescent="0.15">
      <c r="B118" s="70"/>
      <c r="C118" s="22" t="s">
        <v>84</v>
      </c>
      <c r="D118" s="91">
        <v>3802000</v>
      </c>
      <c r="E118" s="91">
        <v>13629</v>
      </c>
      <c r="F118" s="18">
        <v>50</v>
      </c>
      <c r="G118" s="91">
        <v>96278</v>
      </c>
      <c r="H118" s="92">
        <v>3052182</v>
      </c>
    </row>
    <row r="119" spans="2:8" ht="14.1" customHeight="1" x14ac:dyDescent="0.15">
      <c r="B119" s="70"/>
      <c r="C119" s="22" t="s">
        <v>86</v>
      </c>
      <c r="D119" s="91">
        <v>3917000</v>
      </c>
      <c r="E119" s="91">
        <v>22618</v>
      </c>
      <c r="F119" s="18">
        <v>55</v>
      </c>
      <c r="G119" s="91">
        <v>94570</v>
      </c>
      <c r="H119" s="92">
        <v>2574764</v>
      </c>
    </row>
    <row r="120" spans="2:8" ht="14.1" customHeight="1" x14ac:dyDescent="0.15">
      <c r="B120" s="70"/>
      <c r="C120" s="22" t="s">
        <v>88</v>
      </c>
      <c r="D120" s="91">
        <v>4997000</v>
      </c>
      <c r="E120" s="91">
        <v>47266</v>
      </c>
      <c r="F120" s="18">
        <v>60</v>
      </c>
      <c r="G120" s="91">
        <v>91922</v>
      </c>
      <c r="H120" s="92">
        <v>2108001</v>
      </c>
    </row>
    <row r="121" spans="2:8" ht="14.1" customHeight="1" x14ac:dyDescent="0.15">
      <c r="B121" s="70"/>
      <c r="C121" s="22" t="s">
        <v>90</v>
      </c>
      <c r="D121" s="91">
        <v>3914000</v>
      </c>
      <c r="E121" s="91">
        <v>55541</v>
      </c>
      <c r="F121" s="18">
        <v>65</v>
      </c>
      <c r="G121" s="91">
        <v>87760</v>
      </c>
      <c r="H121" s="92">
        <v>1658067</v>
      </c>
    </row>
    <row r="122" spans="2:8" ht="14.1" customHeight="1" x14ac:dyDescent="0.15">
      <c r="B122" s="70"/>
      <c r="C122" s="22" t="s">
        <v>92</v>
      </c>
      <c r="D122" s="91">
        <v>3426000</v>
      </c>
      <c r="E122" s="91">
        <v>74490</v>
      </c>
      <c r="F122" s="18">
        <v>70</v>
      </c>
      <c r="G122" s="91">
        <v>81650</v>
      </c>
      <c r="H122" s="92">
        <v>1233612</v>
      </c>
    </row>
    <row r="123" spans="2:8" ht="14.1" customHeight="1" x14ac:dyDescent="0.15">
      <c r="B123" s="70"/>
      <c r="C123" s="22" t="s">
        <v>94</v>
      </c>
      <c r="D123" s="91">
        <v>2730000</v>
      </c>
      <c r="E123" s="91">
        <v>103528</v>
      </c>
      <c r="F123" s="18">
        <v>75</v>
      </c>
      <c r="G123" s="91">
        <v>73081</v>
      </c>
      <c r="H123" s="92">
        <v>845488</v>
      </c>
    </row>
    <row r="124" spans="2:8" ht="14.1" customHeight="1" x14ac:dyDescent="0.15">
      <c r="B124" s="70"/>
      <c r="C124" s="22" t="s">
        <v>95</v>
      </c>
      <c r="D124" s="91">
        <v>1822000</v>
      </c>
      <c r="E124" s="91">
        <v>125465</v>
      </c>
      <c r="F124" s="18">
        <v>80</v>
      </c>
      <c r="G124" s="91">
        <v>60181</v>
      </c>
      <c r="H124" s="92">
        <v>510083</v>
      </c>
    </row>
    <row r="125" spans="2:8" ht="14.1" customHeight="1" x14ac:dyDescent="0.15">
      <c r="B125" s="46"/>
      <c r="C125" s="23" t="s">
        <v>96</v>
      </c>
      <c r="D125" s="109">
        <v>1231000</v>
      </c>
      <c r="E125" s="109">
        <v>182663</v>
      </c>
      <c r="F125" s="19">
        <v>85</v>
      </c>
      <c r="G125" s="109">
        <v>42100</v>
      </c>
      <c r="H125" s="110">
        <v>252599</v>
      </c>
    </row>
    <row r="126" spans="2:8" ht="14.1" customHeight="1" x14ac:dyDescent="0.15">
      <c r="B126" s="70" t="s">
        <v>7</v>
      </c>
      <c r="C126" s="21" t="s">
        <v>64</v>
      </c>
      <c r="D126" s="72">
        <v>2549000</v>
      </c>
      <c r="E126" s="72">
        <v>1496</v>
      </c>
      <c r="F126" s="17">
        <v>0</v>
      </c>
      <c r="G126" s="72">
        <v>100000</v>
      </c>
      <c r="H126" s="73">
        <v>8641497</v>
      </c>
    </row>
    <row r="127" spans="2:8" ht="14.1" customHeight="1" x14ac:dyDescent="0.15">
      <c r="B127" s="134"/>
      <c r="C127" s="22" t="s">
        <v>66</v>
      </c>
      <c r="D127" s="91">
        <v>2618000</v>
      </c>
      <c r="E127" s="91">
        <v>205</v>
      </c>
      <c r="F127" s="18">
        <v>5</v>
      </c>
      <c r="G127" s="91">
        <v>99705</v>
      </c>
      <c r="H127" s="92">
        <v>8142711</v>
      </c>
    </row>
    <row r="128" spans="2:8" ht="14.1" customHeight="1" x14ac:dyDescent="0.15">
      <c r="B128" s="134"/>
      <c r="C128" s="22" t="s">
        <v>68</v>
      </c>
      <c r="D128" s="91">
        <v>2840000</v>
      </c>
      <c r="E128" s="91">
        <v>206</v>
      </c>
      <c r="F128" s="18">
        <v>10</v>
      </c>
      <c r="G128" s="91">
        <v>99668</v>
      </c>
      <c r="H128" s="92">
        <v>7644287</v>
      </c>
    </row>
    <row r="129" spans="2:8" ht="14.1" customHeight="1" x14ac:dyDescent="0.15">
      <c r="B129" s="134"/>
      <c r="C129" s="22" t="s">
        <v>70</v>
      </c>
      <c r="D129" s="91">
        <v>2913000</v>
      </c>
      <c r="E129" s="91">
        <v>449</v>
      </c>
      <c r="F129" s="18">
        <v>15</v>
      </c>
      <c r="G129" s="91">
        <v>99631</v>
      </c>
      <c r="H129" s="92">
        <v>7146032</v>
      </c>
    </row>
    <row r="130" spans="2:8" ht="14.1" customHeight="1" x14ac:dyDescent="0.15">
      <c r="B130" s="134"/>
      <c r="C130" s="22" t="s">
        <v>72</v>
      </c>
      <c r="D130" s="91">
        <v>2960000</v>
      </c>
      <c r="E130" s="91">
        <v>697</v>
      </c>
      <c r="F130" s="18">
        <v>20</v>
      </c>
      <c r="G130" s="91">
        <v>99556</v>
      </c>
      <c r="H130" s="92">
        <v>6648040</v>
      </c>
    </row>
    <row r="131" spans="2:8" ht="14.1" customHeight="1" x14ac:dyDescent="0.15">
      <c r="B131" s="134"/>
      <c r="C131" s="22" t="s">
        <v>74</v>
      </c>
      <c r="D131" s="91">
        <v>3354000</v>
      </c>
      <c r="E131" s="91">
        <v>1023</v>
      </c>
      <c r="F131" s="18">
        <v>25</v>
      </c>
      <c r="G131" s="91">
        <v>99439</v>
      </c>
      <c r="H131" s="92">
        <v>6150542</v>
      </c>
    </row>
    <row r="132" spans="2:8" ht="14.1" customHeight="1" x14ac:dyDescent="0.15">
      <c r="B132" s="134"/>
      <c r="C132" s="22" t="s">
        <v>76</v>
      </c>
      <c r="D132" s="91">
        <v>3756000</v>
      </c>
      <c r="E132" s="91">
        <v>1418</v>
      </c>
      <c r="F132" s="18">
        <v>30</v>
      </c>
      <c r="G132" s="91">
        <v>99287</v>
      </c>
      <c r="H132" s="92">
        <v>5653718</v>
      </c>
    </row>
    <row r="133" spans="2:8" ht="14.1" customHeight="1" x14ac:dyDescent="0.15">
      <c r="B133" s="134"/>
      <c r="C133" s="22" t="s">
        <v>78</v>
      </c>
      <c r="D133" s="91">
        <v>4556000</v>
      </c>
      <c r="E133" s="91">
        <v>2397</v>
      </c>
      <c r="F133" s="18">
        <v>35</v>
      </c>
      <c r="G133" s="91">
        <v>99104</v>
      </c>
      <c r="H133" s="92">
        <v>5157722</v>
      </c>
    </row>
    <row r="134" spans="2:8" ht="14.1" customHeight="1" x14ac:dyDescent="0.15">
      <c r="B134" s="134"/>
      <c r="C134" s="22" t="s">
        <v>80</v>
      </c>
      <c r="D134" s="91">
        <v>4591000</v>
      </c>
      <c r="E134" s="91">
        <v>3680</v>
      </c>
      <c r="F134" s="18">
        <v>40</v>
      </c>
      <c r="G134" s="91">
        <v>98846</v>
      </c>
      <c r="H134" s="92">
        <v>4662797</v>
      </c>
    </row>
    <row r="135" spans="2:8" ht="14.1" customHeight="1" x14ac:dyDescent="0.15">
      <c r="B135" s="134"/>
      <c r="C135" s="22" t="s">
        <v>82</v>
      </c>
      <c r="D135" s="91">
        <v>4005000</v>
      </c>
      <c r="E135" s="91">
        <v>4821</v>
      </c>
      <c r="F135" s="18">
        <v>45</v>
      </c>
      <c r="G135" s="91">
        <v>98449</v>
      </c>
      <c r="H135" s="92">
        <v>4169490</v>
      </c>
    </row>
    <row r="136" spans="2:8" ht="14.1" customHeight="1" x14ac:dyDescent="0.15">
      <c r="B136" s="134"/>
      <c r="C136" s="22" t="s">
        <v>84</v>
      </c>
      <c r="D136" s="91">
        <v>3785000</v>
      </c>
      <c r="E136" s="91">
        <v>7141</v>
      </c>
      <c r="F136" s="18">
        <v>50</v>
      </c>
      <c r="G136" s="91">
        <v>97850</v>
      </c>
      <c r="H136" s="92">
        <v>3678628</v>
      </c>
    </row>
    <row r="137" spans="2:8" ht="14.1" customHeight="1" x14ac:dyDescent="0.15">
      <c r="B137" s="134"/>
      <c r="C137" s="22" t="s">
        <v>86</v>
      </c>
      <c r="D137" s="91">
        <v>3966000</v>
      </c>
      <c r="E137" s="91">
        <v>10598</v>
      </c>
      <c r="F137" s="18">
        <v>55</v>
      </c>
      <c r="G137" s="91">
        <v>96933</v>
      </c>
      <c r="H137" s="92">
        <v>3191533</v>
      </c>
    </row>
    <row r="138" spans="2:8" ht="14.1" customHeight="1" x14ac:dyDescent="0.15">
      <c r="B138" s="134"/>
      <c r="C138" s="22" t="s">
        <v>88</v>
      </c>
      <c r="D138" s="91">
        <v>5191000</v>
      </c>
      <c r="E138" s="91">
        <v>20225</v>
      </c>
      <c r="F138" s="18">
        <v>60</v>
      </c>
      <c r="G138" s="91">
        <v>95665</v>
      </c>
      <c r="H138" s="92">
        <v>2709851</v>
      </c>
    </row>
    <row r="139" spans="2:8" ht="14.1" customHeight="1" x14ac:dyDescent="0.15">
      <c r="B139" s="134"/>
      <c r="C139" s="22" t="s">
        <v>90</v>
      </c>
      <c r="D139" s="91">
        <v>4247000</v>
      </c>
      <c r="E139" s="91">
        <v>24620</v>
      </c>
      <c r="F139" s="18">
        <v>65</v>
      </c>
      <c r="G139" s="91">
        <v>93844</v>
      </c>
      <c r="H139" s="92">
        <v>2235810</v>
      </c>
    </row>
    <row r="140" spans="2:8" ht="14.1" customHeight="1" x14ac:dyDescent="0.15">
      <c r="B140" s="134"/>
      <c r="C140" s="22" t="s">
        <v>92</v>
      </c>
      <c r="D140" s="91">
        <v>3938000</v>
      </c>
      <c r="E140" s="91">
        <v>37017</v>
      </c>
      <c r="F140" s="18">
        <v>70</v>
      </c>
      <c r="G140" s="91">
        <v>91146</v>
      </c>
      <c r="H140" s="92">
        <v>1772880</v>
      </c>
    </row>
    <row r="141" spans="2:8" ht="14.1" customHeight="1" x14ac:dyDescent="0.15">
      <c r="B141" s="134"/>
      <c r="C141" s="22" t="s">
        <v>94</v>
      </c>
      <c r="D141" s="91">
        <v>3501000</v>
      </c>
      <c r="E141" s="91">
        <v>60816</v>
      </c>
      <c r="F141" s="18">
        <v>75</v>
      </c>
      <c r="G141" s="91">
        <v>86892</v>
      </c>
      <c r="H141" s="92">
        <v>1326877</v>
      </c>
    </row>
    <row r="142" spans="2:8" ht="14.1" customHeight="1" x14ac:dyDescent="0.15">
      <c r="B142" s="134"/>
      <c r="C142" s="22" t="s">
        <v>95</v>
      </c>
      <c r="D142" s="91">
        <v>2796000</v>
      </c>
      <c r="E142" s="91">
        <v>96080</v>
      </c>
      <c r="F142" s="18">
        <v>80</v>
      </c>
      <c r="G142" s="91">
        <v>79556</v>
      </c>
      <c r="H142" s="92">
        <v>909009</v>
      </c>
    </row>
    <row r="143" spans="2:8" ht="14.1" customHeight="1" thickBot="1" x14ac:dyDescent="0.2">
      <c r="B143" s="135"/>
      <c r="C143" s="24" t="s">
        <v>96</v>
      </c>
      <c r="D143" s="137">
        <v>3065000</v>
      </c>
      <c r="E143" s="137">
        <v>327829</v>
      </c>
      <c r="F143" s="20">
        <v>85</v>
      </c>
      <c r="G143" s="137">
        <v>66721</v>
      </c>
      <c r="H143" s="138">
        <v>540556</v>
      </c>
    </row>
    <row r="144" spans="2:8" ht="14.1" customHeight="1" thickTop="1" x14ac:dyDescent="0.15"/>
    <row r="145" spans="2:8" ht="14.1" customHeight="1" thickBot="1" x14ac:dyDescent="0.2">
      <c r="B145" s="25" t="s">
        <v>185</v>
      </c>
    </row>
    <row r="146" spans="2:8" ht="14.1" customHeight="1" thickTop="1" x14ac:dyDescent="0.15">
      <c r="B146" s="26"/>
      <c r="C146" s="252" t="s">
        <v>37</v>
      </c>
      <c r="D146" s="253"/>
      <c r="E146" s="253"/>
      <c r="F146" s="253"/>
      <c r="G146" s="253"/>
      <c r="H146" s="272"/>
    </row>
    <row r="147" spans="2:8" ht="14.1" customHeight="1" x14ac:dyDescent="0.15">
      <c r="B147" s="28" t="s">
        <v>13</v>
      </c>
      <c r="C147" s="33" t="s">
        <v>17</v>
      </c>
      <c r="D147" s="34" t="s">
        <v>11</v>
      </c>
      <c r="E147" s="34" t="s">
        <v>1</v>
      </c>
      <c r="F147" s="34" t="s">
        <v>9</v>
      </c>
      <c r="G147" s="34" t="s">
        <v>4</v>
      </c>
      <c r="H147" s="35" t="s">
        <v>5</v>
      </c>
    </row>
    <row r="148" spans="2:8" ht="14.1" customHeight="1" x14ac:dyDescent="0.15">
      <c r="B148" s="43"/>
      <c r="C148" s="46" t="s">
        <v>10</v>
      </c>
      <c r="D148" s="47" t="s">
        <v>12</v>
      </c>
      <c r="E148" s="47" t="s">
        <v>12</v>
      </c>
      <c r="F148" s="48" t="s">
        <v>39</v>
      </c>
      <c r="G148" s="48" t="s">
        <v>58</v>
      </c>
      <c r="H148" s="49" t="s">
        <v>59</v>
      </c>
    </row>
    <row r="149" spans="2:8" ht="14.1" customHeight="1" x14ac:dyDescent="0.15">
      <c r="B149" s="70" t="s">
        <v>2</v>
      </c>
      <c r="C149" s="21" t="s">
        <v>64</v>
      </c>
      <c r="D149" s="72">
        <v>2658000</v>
      </c>
      <c r="E149" s="72">
        <v>1618</v>
      </c>
      <c r="F149" s="17">
        <v>0</v>
      </c>
      <c r="G149" s="72">
        <v>100000</v>
      </c>
      <c r="H149" s="73">
        <v>8020754</v>
      </c>
    </row>
    <row r="150" spans="2:8" ht="14.1" customHeight="1" x14ac:dyDescent="0.15">
      <c r="B150" s="70"/>
      <c r="C150" s="22" t="s">
        <v>66</v>
      </c>
      <c r="D150" s="91">
        <v>2721000</v>
      </c>
      <c r="E150" s="91">
        <v>269</v>
      </c>
      <c r="F150" s="18">
        <v>5</v>
      </c>
      <c r="G150" s="91">
        <v>99694</v>
      </c>
      <c r="H150" s="92">
        <v>7522028</v>
      </c>
    </row>
    <row r="151" spans="2:8" ht="14.1" customHeight="1" x14ac:dyDescent="0.15">
      <c r="B151" s="70"/>
      <c r="C151" s="22" t="s">
        <v>68</v>
      </c>
      <c r="D151" s="91">
        <v>2945000</v>
      </c>
      <c r="E151" s="91">
        <v>284</v>
      </c>
      <c r="F151" s="18">
        <v>10</v>
      </c>
      <c r="G151" s="91">
        <v>99647</v>
      </c>
      <c r="H151" s="92">
        <v>7023683</v>
      </c>
    </row>
    <row r="152" spans="2:8" ht="14.1" customHeight="1" x14ac:dyDescent="0.15">
      <c r="B152" s="70"/>
      <c r="C152" s="22" t="s">
        <v>70</v>
      </c>
      <c r="D152" s="91">
        <v>3062000</v>
      </c>
      <c r="E152" s="91">
        <v>876</v>
      </c>
      <c r="F152" s="18">
        <v>15</v>
      </c>
      <c r="G152" s="91">
        <v>99599</v>
      </c>
      <c r="H152" s="92">
        <v>6525555</v>
      </c>
    </row>
    <row r="153" spans="2:8" ht="14.1" customHeight="1" x14ac:dyDescent="0.15">
      <c r="B153" s="70"/>
      <c r="C153" s="22" t="s">
        <v>72</v>
      </c>
      <c r="D153" s="91">
        <v>3081000</v>
      </c>
      <c r="E153" s="91">
        <v>1726</v>
      </c>
      <c r="F153" s="18">
        <v>20</v>
      </c>
      <c r="G153" s="91">
        <v>99455</v>
      </c>
      <c r="H153" s="92">
        <v>6027853</v>
      </c>
    </row>
    <row r="154" spans="2:8" ht="14.1" customHeight="1" x14ac:dyDescent="0.15">
      <c r="B154" s="70"/>
      <c r="C154" s="22" t="s">
        <v>74</v>
      </c>
      <c r="D154" s="91">
        <v>3404000</v>
      </c>
      <c r="E154" s="91">
        <v>2010</v>
      </c>
      <c r="F154" s="18">
        <v>25</v>
      </c>
      <c r="G154" s="91">
        <v>99180</v>
      </c>
      <c r="H154" s="92">
        <v>5531237</v>
      </c>
    </row>
    <row r="155" spans="2:8" ht="14.1" customHeight="1" x14ac:dyDescent="0.15">
      <c r="B155" s="70"/>
      <c r="C155" s="22" t="s">
        <v>76</v>
      </c>
      <c r="D155" s="91">
        <v>3782000</v>
      </c>
      <c r="E155" s="91">
        <v>2533</v>
      </c>
      <c r="F155" s="18">
        <v>30</v>
      </c>
      <c r="G155" s="91">
        <v>98887</v>
      </c>
      <c r="H155" s="92">
        <v>5036065</v>
      </c>
    </row>
    <row r="156" spans="2:8" ht="14.1" customHeight="1" x14ac:dyDescent="0.15">
      <c r="B156" s="70"/>
      <c r="C156" s="22" t="s">
        <v>78</v>
      </c>
      <c r="D156" s="91">
        <v>4529000</v>
      </c>
      <c r="E156" s="91">
        <v>4161</v>
      </c>
      <c r="F156" s="18">
        <v>35</v>
      </c>
      <c r="G156" s="91">
        <v>98557</v>
      </c>
      <c r="H156" s="92">
        <v>4542436</v>
      </c>
    </row>
    <row r="157" spans="2:8" ht="14.1" customHeight="1" x14ac:dyDescent="0.15">
      <c r="B157" s="70"/>
      <c r="C157" s="22" t="s">
        <v>80</v>
      </c>
      <c r="D157" s="91">
        <v>4830000</v>
      </c>
      <c r="E157" s="91">
        <v>6515</v>
      </c>
      <c r="F157" s="18">
        <v>40</v>
      </c>
      <c r="G157" s="91">
        <v>98115</v>
      </c>
      <c r="H157" s="92">
        <v>4050690</v>
      </c>
    </row>
    <row r="158" spans="2:8" ht="14.1" customHeight="1" x14ac:dyDescent="0.15">
      <c r="B158" s="70"/>
      <c r="C158" s="22" t="s">
        <v>82</v>
      </c>
      <c r="D158" s="91">
        <v>4178000</v>
      </c>
      <c r="E158" s="91">
        <v>9045</v>
      </c>
      <c r="F158" s="18">
        <v>45</v>
      </c>
      <c r="G158" s="91">
        <v>97450</v>
      </c>
      <c r="H158" s="92">
        <v>3561651</v>
      </c>
    </row>
    <row r="159" spans="2:8" ht="14.1" customHeight="1" x14ac:dyDescent="0.15">
      <c r="B159" s="70"/>
      <c r="C159" s="22" t="s">
        <v>84</v>
      </c>
      <c r="D159" s="91">
        <v>3830000</v>
      </c>
      <c r="E159" s="91">
        <v>13509</v>
      </c>
      <c r="F159" s="18">
        <v>50</v>
      </c>
      <c r="G159" s="91">
        <v>96385</v>
      </c>
      <c r="H159" s="92">
        <v>3076864</v>
      </c>
    </row>
    <row r="160" spans="2:8" ht="14.1" customHeight="1" x14ac:dyDescent="0.15">
      <c r="B160" s="70"/>
      <c r="C160" s="22" t="s">
        <v>86</v>
      </c>
      <c r="D160" s="91">
        <v>3807000</v>
      </c>
      <c r="E160" s="91">
        <v>21243</v>
      </c>
      <c r="F160" s="18">
        <v>55</v>
      </c>
      <c r="G160" s="91">
        <v>94700</v>
      </c>
      <c r="H160" s="92">
        <v>2598819</v>
      </c>
    </row>
    <row r="161" spans="2:8" ht="14.1" customHeight="1" x14ac:dyDescent="0.15">
      <c r="B161" s="70"/>
      <c r="C161" s="22" t="s">
        <v>88</v>
      </c>
      <c r="D161" s="91">
        <v>4712000</v>
      </c>
      <c r="E161" s="91">
        <v>43625</v>
      </c>
      <c r="F161" s="18">
        <v>60</v>
      </c>
      <c r="G161" s="91">
        <v>92115</v>
      </c>
      <c r="H161" s="92">
        <v>2131320</v>
      </c>
    </row>
    <row r="162" spans="2:8" ht="14.1" customHeight="1" x14ac:dyDescent="0.15">
      <c r="B162" s="70"/>
      <c r="C162" s="22" t="s">
        <v>90</v>
      </c>
      <c r="D162" s="91">
        <v>4162000</v>
      </c>
      <c r="E162" s="91">
        <v>57081</v>
      </c>
      <c r="F162" s="18">
        <v>65</v>
      </c>
      <c r="G162" s="91">
        <v>88041</v>
      </c>
      <c r="H162" s="92">
        <v>1680195</v>
      </c>
    </row>
    <row r="163" spans="2:8" ht="14.1" customHeight="1" x14ac:dyDescent="0.15">
      <c r="B163" s="70"/>
      <c r="C163" s="22" t="s">
        <v>92</v>
      </c>
      <c r="D163" s="91">
        <v>3521000</v>
      </c>
      <c r="E163" s="91">
        <v>74813</v>
      </c>
      <c r="F163" s="18">
        <v>70</v>
      </c>
      <c r="G163" s="91">
        <v>82064</v>
      </c>
      <c r="H163" s="92">
        <v>1254040</v>
      </c>
    </row>
    <row r="164" spans="2:8" ht="14.1" customHeight="1" x14ac:dyDescent="0.15">
      <c r="B164" s="70"/>
      <c r="C164" s="22" t="s">
        <v>94</v>
      </c>
      <c r="D164" s="91">
        <v>2763000</v>
      </c>
      <c r="E164" s="91">
        <v>101777</v>
      </c>
      <c r="F164" s="18">
        <v>75</v>
      </c>
      <c r="G164" s="91">
        <v>73591</v>
      </c>
      <c r="H164" s="92">
        <v>863657</v>
      </c>
    </row>
    <row r="165" spans="2:8" ht="14.1" customHeight="1" x14ac:dyDescent="0.15">
      <c r="B165" s="70"/>
      <c r="C165" s="22" t="s">
        <v>95</v>
      </c>
      <c r="D165" s="91">
        <v>1883000</v>
      </c>
      <c r="E165" s="91">
        <v>127275</v>
      </c>
      <c r="F165" s="18">
        <v>80</v>
      </c>
      <c r="G165" s="91">
        <v>61004</v>
      </c>
      <c r="H165" s="92">
        <v>524975</v>
      </c>
    </row>
    <row r="166" spans="2:8" ht="14.1" customHeight="1" x14ac:dyDescent="0.15">
      <c r="B166" s="46"/>
      <c r="C166" s="23" t="s">
        <v>96</v>
      </c>
      <c r="D166" s="109">
        <v>1319000</v>
      </c>
      <c r="E166" s="109">
        <v>189897</v>
      </c>
      <c r="F166" s="19">
        <v>85</v>
      </c>
      <c r="G166" s="109">
        <v>43005</v>
      </c>
      <c r="H166" s="110">
        <v>263080</v>
      </c>
    </row>
    <row r="167" spans="2:8" ht="14.1" customHeight="1" x14ac:dyDescent="0.15">
      <c r="B167" s="70" t="s">
        <v>7</v>
      </c>
      <c r="C167" s="21" t="s">
        <v>64</v>
      </c>
      <c r="D167" s="72">
        <v>2530000</v>
      </c>
      <c r="E167" s="72">
        <v>1340</v>
      </c>
      <c r="F167" s="17">
        <v>0</v>
      </c>
      <c r="G167" s="72">
        <v>100000</v>
      </c>
      <c r="H167" s="73">
        <v>8660942</v>
      </c>
    </row>
    <row r="168" spans="2:8" ht="14.1" customHeight="1" x14ac:dyDescent="0.15">
      <c r="B168" s="134"/>
      <c r="C168" s="22" t="s">
        <v>66</v>
      </c>
      <c r="D168" s="91">
        <v>2597000</v>
      </c>
      <c r="E168" s="91">
        <v>184</v>
      </c>
      <c r="F168" s="18">
        <v>5</v>
      </c>
      <c r="G168" s="91">
        <v>99733</v>
      </c>
      <c r="H168" s="92">
        <v>8162059</v>
      </c>
    </row>
    <row r="169" spans="2:8" ht="14.1" customHeight="1" x14ac:dyDescent="0.15">
      <c r="B169" s="134"/>
      <c r="C169" s="22" t="s">
        <v>68</v>
      </c>
      <c r="D169" s="91">
        <v>2801000</v>
      </c>
      <c r="E169" s="91">
        <v>183</v>
      </c>
      <c r="F169" s="18">
        <v>10</v>
      </c>
      <c r="G169" s="91">
        <v>99698</v>
      </c>
      <c r="H169" s="92">
        <v>7663487</v>
      </c>
    </row>
    <row r="170" spans="2:8" ht="14.1" customHeight="1" x14ac:dyDescent="0.15">
      <c r="B170" s="134"/>
      <c r="C170" s="22" t="s">
        <v>70</v>
      </c>
      <c r="D170" s="91">
        <v>2911000</v>
      </c>
      <c r="E170" s="91">
        <v>392</v>
      </c>
      <c r="F170" s="18">
        <v>15</v>
      </c>
      <c r="G170" s="91">
        <v>99666</v>
      </c>
      <c r="H170" s="92">
        <v>7165068</v>
      </c>
    </row>
    <row r="171" spans="2:8" ht="14.1" customHeight="1" x14ac:dyDescent="0.15">
      <c r="B171" s="134"/>
      <c r="C171" s="22" t="s">
        <v>72</v>
      </c>
      <c r="D171" s="91">
        <v>2923000</v>
      </c>
      <c r="E171" s="91">
        <v>697</v>
      </c>
      <c r="F171" s="18">
        <v>20</v>
      </c>
      <c r="G171" s="91">
        <v>99599</v>
      </c>
      <c r="H171" s="92">
        <v>6666884</v>
      </c>
    </row>
    <row r="172" spans="2:8" ht="14.1" customHeight="1" x14ac:dyDescent="0.15">
      <c r="B172" s="134"/>
      <c r="C172" s="22" t="s">
        <v>74</v>
      </c>
      <c r="D172" s="91">
        <v>3261000</v>
      </c>
      <c r="E172" s="91">
        <v>884</v>
      </c>
      <c r="F172" s="18">
        <v>25</v>
      </c>
      <c r="G172" s="91">
        <v>99482</v>
      </c>
      <c r="H172" s="92">
        <v>6169177</v>
      </c>
    </row>
    <row r="173" spans="2:8" ht="14.1" customHeight="1" x14ac:dyDescent="0.15">
      <c r="B173" s="134"/>
      <c r="C173" s="22" t="s">
        <v>76</v>
      </c>
      <c r="D173" s="91">
        <v>3652000</v>
      </c>
      <c r="E173" s="91">
        <v>1376</v>
      </c>
      <c r="F173" s="18">
        <v>30</v>
      </c>
      <c r="G173" s="91">
        <v>99350</v>
      </c>
      <c r="H173" s="92">
        <v>5672082</v>
      </c>
    </row>
    <row r="174" spans="2:8" ht="14.1" customHeight="1" x14ac:dyDescent="0.15">
      <c r="B174" s="134"/>
      <c r="C174" s="22" t="s">
        <v>78</v>
      </c>
      <c r="D174" s="91">
        <v>4379000</v>
      </c>
      <c r="E174" s="91">
        <v>2275</v>
      </c>
      <c r="F174" s="18">
        <v>35</v>
      </c>
      <c r="G174" s="91">
        <v>99162</v>
      </c>
      <c r="H174" s="92">
        <v>5175777</v>
      </c>
    </row>
    <row r="175" spans="2:8" ht="14.1" customHeight="1" x14ac:dyDescent="0.15">
      <c r="B175" s="134"/>
      <c r="C175" s="22" t="s">
        <v>80</v>
      </c>
      <c r="D175" s="91">
        <v>4687000</v>
      </c>
      <c r="E175" s="91">
        <v>3609</v>
      </c>
      <c r="F175" s="18">
        <v>40</v>
      </c>
      <c r="G175" s="91">
        <v>98911</v>
      </c>
      <c r="H175" s="92">
        <v>4680556</v>
      </c>
    </row>
    <row r="176" spans="2:8" ht="14.1" customHeight="1" x14ac:dyDescent="0.15">
      <c r="B176" s="134"/>
      <c r="C176" s="22" t="s">
        <v>82</v>
      </c>
      <c r="D176" s="91">
        <v>4101000</v>
      </c>
      <c r="E176" s="91">
        <v>5008</v>
      </c>
      <c r="F176" s="18">
        <v>45</v>
      </c>
      <c r="G176" s="91">
        <v>98528</v>
      </c>
      <c r="H176" s="92">
        <v>4186888</v>
      </c>
    </row>
    <row r="177" spans="2:8" ht="14.1" customHeight="1" x14ac:dyDescent="0.15">
      <c r="B177" s="134"/>
      <c r="C177" s="22" t="s">
        <v>84</v>
      </c>
      <c r="D177" s="91">
        <v>3807000</v>
      </c>
      <c r="E177" s="91">
        <v>7072</v>
      </c>
      <c r="F177" s="18">
        <v>50</v>
      </c>
      <c r="G177" s="91">
        <v>97918</v>
      </c>
      <c r="H177" s="92">
        <v>3695644</v>
      </c>
    </row>
    <row r="178" spans="2:8" ht="14.1" customHeight="1" x14ac:dyDescent="0.15">
      <c r="B178" s="134"/>
      <c r="C178" s="22" t="s">
        <v>86</v>
      </c>
      <c r="D178" s="91">
        <v>3851000</v>
      </c>
      <c r="E178" s="91">
        <v>10122</v>
      </c>
      <c r="F178" s="18">
        <v>55</v>
      </c>
      <c r="G178" s="91">
        <v>97014</v>
      </c>
      <c r="H178" s="92">
        <v>3208182</v>
      </c>
    </row>
    <row r="179" spans="2:8" ht="14.1" customHeight="1" x14ac:dyDescent="0.15">
      <c r="B179" s="134"/>
      <c r="C179" s="22" t="s">
        <v>88</v>
      </c>
      <c r="D179" s="91">
        <v>4895000</v>
      </c>
      <c r="E179" s="91">
        <v>19307</v>
      </c>
      <c r="F179" s="18">
        <v>60</v>
      </c>
      <c r="G179" s="91">
        <v>95757</v>
      </c>
      <c r="H179" s="92">
        <v>2726096</v>
      </c>
    </row>
    <row r="180" spans="2:8" ht="14.1" customHeight="1" x14ac:dyDescent="0.15">
      <c r="B180" s="134"/>
      <c r="C180" s="22" t="s">
        <v>90</v>
      </c>
      <c r="D180" s="91">
        <v>4492000</v>
      </c>
      <c r="E180" s="91">
        <v>25414</v>
      </c>
      <c r="F180" s="18">
        <v>65</v>
      </c>
      <c r="G180" s="91">
        <v>93933</v>
      </c>
      <c r="H180" s="92">
        <v>2251558</v>
      </c>
    </row>
    <row r="181" spans="2:8" ht="14.1" customHeight="1" x14ac:dyDescent="0.15">
      <c r="B181" s="134"/>
      <c r="C181" s="22" t="s">
        <v>92</v>
      </c>
      <c r="D181" s="91">
        <v>4041000</v>
      </c>
      <c r="E181" s="91">
        <v>36606</v>
      </c>
      <c r="F181" s="18">
        <v>70</v>
      </c>
      <c r="G181" s="91">
        <v>91260</v>
      </c>
      <c r="H181" s="92">
        <v>1788163</v>
      </c>
    </row>
    <row r="182" spans="2:8" ht="14.1" customHeight="1" x14ac:dyDescent="0.15">
      <c r="B182" s="134"/>
      <c r="C182" s="22" t="s">
        <v>94</v>
      </c>
      <c r="D182" s="91">
        <v>3515000</v>
      </c>
      <c r="E182" s="91">
        <v>59498</v>
      </c>
      <c r="F182" s="18">
        <v>75</v>
      </c>
      <c r="G182" s="91">
        <v>87130</v>
      </c>
      <c r="H182" s="92">
        <v>1341345</v>
      </c>
    </row>
    <row r="183" spans="2:8" ht="14.1" customHeight="1" x14ac:dyDescent="0.15">
      <c r="B183" s="134"/>
      <c r="C183" s="22" t="s">
        <v>95</v>
      </c>
      <c r="D183" s="91">
        <v>2865000</v>
      </c>
      <c r="E183" s="91">
        <v>96884</v>
      </c>
      <c r="F183" s="18">
        <v>80</v>
      </c>
      <c r="G183" s="91">
        <v>79991</v>
      </c>
      <c r="H183" s="92">
        <v>921816</v>
      </c>
    </row>
    <row r="184" spans="2:8" ht="14.1" customHeight="1" thickBot="1" x14ac:dyDescent="0.2">
      <c r="B184" s="135"/>
      <c r="C184" s="24" t="s">
        <v>96</v>
      </c>
      <c r="D184" s="137">
        <v>3208000</v>
      </c>
      <c r="E184" s="137">
        <v>338800</v>
      </c>
      <c r="F184" s="20">
        <v>85</v>
      </c>
      <c r="G184" s="137">
        <v>67292</v>
      </c>
      <c r="H184" s="138">
        <v>550834</v>
      </c>
    </row>
    <row r="185" spans="2:8" ht="14.1" customHeight="1" thickTop="1" x14ac:dyDescent="0.15"/>
    <row r="186" spans="2:8" ht="14.1" customHeight="1" thickBot="1" x14ac:dyDescent="0.2">
      <c r="B186" s="25" t="s">
        <v>186</v>
      </c>
    </row>
    <row r="187" spans="2:8" ht="14.1" customHeight="1" thickTop="1" x14ac:dyDescent="0.15">
      <c r="B187" s="26"/>
      <c r="C187" s="252" t="s">
        <v>37</v>
      </c>
      <c r="D187" s="253"/>
      <c r="E187" s="253"/>
      <c r="F187" s="253"/>
      <c r="G187" s="253"/>
      <c r="H187" s="272"/>
    </row>
    <row r="188" spans="2:8" ht="14.1" customHeight="1" x14ac:dyDescent="0.15">
      <c r="B188" s="28" t="s">
        <v>13</v>
      </c>
      <c r="C188" s="33" t="s">
        <v>17</v>
      </c>
      <c r="D188" s="34" t="s">
        <v>11</v>
      </c>
      <c r="E188" s="34" t="s">
        <v>1</v>
      </c>
      <c r="F188" s="34" t="s">
        <v>9</v>
      </c>
      <c r="G188" s="34" t="s">
        <v>4</v>
      </c>
      <c r="H188" s="35" t="s">
        <v>5</v>
      </c>
    </row>
    <row r="189" spans="2:8" ht="14.1" customHeight="1" x14ac:dyDescent="0.15">
      <c r="B189" s="43"/>
      <c r="C189" s="46" t="s">
        <v>10</v>
      </c>
      <c r="D189" s="47" t="s">
        <v>12</v>
      </c>
      <c r="E189" s="47" t="s">
        <v>12</v>
      </c>
      <c r="F189" s="48" t="s">
        <v>39</v>
      </c>
      <c r="G189" s="48" t="s">
        <v>58</v>
      </c>
      <c r="H189" s="49" t="s">
        <v>59</v>
      </c>
    </row>
    <row r="190" spans="2:8" ht="14.1" customHeight="1" x14ac:dyDescent="0.15">
      <c r="B190" s="70" t="s">
        <v>2</v>
      </c>
      <c r="C190" s="21" t="s">
        <v>64</v>
      </c>
      <c r="D190" s="72">
        <v>2644000</v>
      </c>
      <c r="E190" s="72">
        <v>1542</v>
      </c>
      <c r="F190" s="17">
        <v>0</v>
      </c>
      <c r="G190" s="72">
        <v>100000</v>
      </c>
      <c r="H190" s="73">
        <v>8049842</v>
      </c>
    </row>
    <row r="191" spans="2:8" ht="14.1" customHeight="1" x14ac:dyDescent="0.15">
      <c r="B191" s="70"/>
      <c r="C191" s="22" t="s">
        <v>66</v>
      </c>
      <c r="D191" s="91">
        <v>2692000</v>
      </c>
      <c r="E191" s="91">
        <v>276</v>
      </c>
      <c r="F191" s="18">
        <v>5</v>
      </c>
      <c r="G191" s="91">
        <v>99704</v>
      </c>
      <c r="H191" s="92">
        <v>7551062</v>
      </c>
    </row>
    <row r="192" spans="2:8" ht="14.1" customHeight="1" x14ac:dyDescent="0.15">
      <c r="B192" s="70"/>
      <c r="C192" s="22" t="s">
        <v>68</v>
      </c>
      <c r="D192" s="91">
        <v>2904000</v>
      </c>
      <c r="E192" s="91">
        <v>318</v>
      </c>
      <c r="F192" s="18">
        <v>10</v>
      </c>
      <c r="G192" s="91">
        <v>99654</v>
      </c>
      <c r="H192" s="92">
        <v>7052676</v>
      </c>
    </row>
    <row r="193" spans="2:8" ht="14.1" customHeight="1" x14ac:dyDescent="0.15">
      <c r="B193" s="70"/>
      <c r="C193" s="22" t="s">
        <v>70</v>
      </c>
      <c r="D193" s="91">
        <v>3034000</v>
      </c>
      <c r="E193" s="91">
        <v>840</v>
      </c>
      <c r="F193" s="18">
        <v>15</v>
      </c>
      <c r="G193" s="91">
        <v>99600</v>
      </c>
      <c r="H193" s="92">
        <v>6554524</v>
      </c>
    </row>
    <row r="194" spans="2:8" ht="14.1" customHeight="1" x14ac:dyDescent="0.15">
      <c r="B194" s="70"/>
      <c r="C194" s="22" t="s">
        <v>72</v>
      </c>
      <c r="D194" s="91">
        <v>3076000</v>
      </c>
      <c r="E194" s="91">
        <v>1665</v>
      </c>
      <c r="F194" s="18">
        <v>20</v>
      </c>
      <c r="G194" s="91">
        <v>99461</v>
      </c>
      <c r="H194" s="92">
        <v>6056814</v>
      </c>
    </row>
    <row r="195" spans="2:8" ht="14.1" customHeight="1" x14ac:dyDescent="0.15">
      <c r="B195" s="70"/>
      <c r="C195" s="22" t="s">
        <v>74</v>
      </c>
      <c r="D195" s="91">
        <v>3304000</v>
      </c>
      <c r="E195" s="91">
        <v>1961</v>
      </c>
      <c r="F195" s="18">
        <v>25</v>
      </c>
      <c r="G195" s="91">
        <v>99192</v>
      </c>
      <c r="H195" s="92">
        <v>5560152</v>
      </c>
    </row>
    <row r="196" spans="2:8" ht="14.1" customHeight="1" x14ac:dyDescent="0.15">
      <c r="B196" s="70"/>
      <c r="C196" s="22" t="s">
        <v>76</v>
      </c>
      <c r="D196" s="91">
        <v>3703000</v>
      </c>
      <c r="E196" s="91">
        <v>2574</v>
      </c>
      <c r="F196" s="18">
        <v>30</v>
      </c>
      <c r="G196" s="91">
        <v>98900</v>
      </c>
      <c r="H196" s="92">
        <v>5064908</v>
      </c>
    </row>
    <row r="197" spans="2:8" ht="14.1" customHeight="1" x14ac:dyDescent="0.15">
      <c r="B197" s="70"/>
      <c r="C197" s="22" t="s">
        <v>78</v>
      </c>
      <c r="D197" s="91">
        <v>4328000</v>
      </c>
      <c r="E197" s="91">
        <v>3715</v>
      </c>
      <c r="F197" s="18">
        <v>35</v>
      </c>
      <c r="G197" s="91">
        <v>98562</v>
      </c>
      <c r="H197" s="92">
        <v>4571232</v>
      </c>
    </row>
    <row r="198" spans="2:8" ht="14.1" customHeight="1" x14ac:dyDescent="0.15">
      <c r="B198" s="70"/>
      <c r="C198" s="22" t="s">
        <v>80</v>
      </c>
      <c r="D198" s="91">
        <v>4898000</v>
      </c>
      <c r="E198" s="91">
        <v>6449</v>
      </c>
      <c r="F198" s="18">
        <v>40</v>
      </c>
      <c r="G198" s="91">
        <v>98144</v>
      </c>
      <c r="H198" s="92">
        <v>4079404</v>
      </c>
    </row>
    <row r="199" spans="2:8" ht="14.1" customHeight="1" x14ac:dyDescent="0.15">
      <c r="B199" s="70"/>
      <c r="C199" s="22" t="s">
        <v>82</v>
      </c>
      <c r="D199" s="91">
        <v>4279000</v>
      </c>
      <c r="E199" s="91">
        <v>8750</v>
      </c>
      <c r="F199" s="18">
        <v>45</v>
      </c>
      <c r="G199" s="91">
        <v>97498</v>
      </c>
      <c r="H199" s="92">
        <v>3590172</v>
      </c>
    </row>
    <row r="200" spans="2:8" ht="14.1" customHeight="1" x14ac:dyDescent="0.15">
      <c r="B200" s="70"/>
      <c r="C200" s="22" t="s">
        <v>84</v>
      </c>
      <c r="D200" s="91">
        <v>3860000</v>
      </c>
      <c r="E200" s="91">
        <v>12954</v>
      </c>
      <c r="F200" s="18">
        <v>50</v>
      </c>
      <c r="G200" s="91">
        <v>96490</v>
      </c>
      <c r="H200" s="92">
        <v>3105012</v>
      </c>
    </row>
    <row r="201" spans="2:8" ht="14.1" customHeight="1" x14ac:dyDescent="0.15">
      <c r="B201" s="70"/>
      <c r="C201" s="22" t="s">
        <v>86</v>
      </c>
      <c r="D201" s="91">
        <v>3769000</v>
      </c>
      <c r="E201" s="91">
        <v>20277</v>
      </c>
      <c r="F201" s="18">
        <v>55</v>
      </c>
      <c r="G201" s="91">
        <v>94878</v>
      </c>
      <c r="H201" s="92">
        <v>2626287</v>
      </c>
    </row>
    <row r="202" spans="2:8" ht="14.1" customHeight="1" x14ac:dyDescent="0.15">
      <c r="B202" s="70"/>
      <c r="C202" s="22" t="s">
        <v>88</v>
      </c>
      <c r="D202" s="91">
        <v>4379000</v>
      </c>
      <c r="E202" s="91">
        <v>39570</v>
      </c>
      <c r="F202" s="18">
        <v>60</v>
      </c>
      <c r="G202" s="91">
        <v>92364</v>
      </c>
      <c r="H202" s="92">
        <v>2157740</v>
      </c>
    </row>
    <row r="203" spans="2:8" ht="14.1" customHeight="1" x14ac:dyDescent="0.15">
      <c r="B203" s="70"/>
      <c r="C203" s="22" t="s">
        <v>90</v>
      </c>
      <c r="D203" s="91">
        <v>4391000</v>
      </c>
      <c r="E203" s="91">
        <v>59068</v>
      </c>
      <c r="F203" s="18">
        <v>65</v>
      </c>
      <c r="G203" s="91">
        <v>88404</v>
      </c>
      <c r="H203" s="92">
        <v>1705040</v>
      </c>
    </row>
    <row r="204" spans="2:8" ht="14.1" customHeight="1" x14ac:dyDescent="0.15">
      <c r="B204" s="70"/>
      <c r="C204" s="22" t="s">
        <v>92</v>
      </c>
      <c r="D204" s="91">
        <v>3674000</v>
      </c>
      <c r="E204" s="91">
        <v>77300</v>
      </c>
      <c r="F204" s="18">
        <v>70</v>
      </c>
      <c r="G204" s="91">
        <v>82451</v>
      </c>
      <c r="H204" s="92">
        <v>1277038</v>
      </c>
    </row>
    <row r="205" spans="2:8" ht="14.1" customHeight="1" x14ac:dyDescent="0.15">
      <c r="B205" s="70"/>
      <c r="C205" s="22" t="s">
        <v>94</v>
      </c>
      <c r="D205" s="91">
        <v>2758000</v>
      </c>
      <c r="E205" s="91">
        <v>99061</v>
      </c>
      <c r="F205" s="18">
        <v>75</v>
      </c>
      <c r="G205" s="91">
        <v>74069</v>
      </c>
      <c r="H205" s="92">
        <v>884619</v>
      </c>
    </row>
    <row r="206" spans="2:8" ht="14.1" customHeight="1" x14ac:dyDescent="0.15">
      <c r="B206" s="70"/>
      <c r="C206" s="22" t="s">
        <v>95</v>
      </c>
      <c r="D206" s="91">
        <v>1938000</v>
      </c>
      <c r="E206" s="91">
        <v>125619</v>
      </c>
      <c r="F206" s="18">
        <v>80</v>
      </c>
      <c r="G206" s="91">
        <v>61793</v>
      </c>
      <c r="H206" s="92">
        <v>542872</v>
      </c>
    </row>
    <row r="207" spans="2:8" ht="14.1" customHeight="1" x14ac:dyDescent="0.15">
      <c r="B207" s="46"/>
      <c r="C207" s="23" t="s">
        <v>96</v>
      </c>
      <c r="D207" s="109">
        <v>1408000</v>
      </c>
      <c r="E207" s="109">
        <v>198026</v>
      </c>
      <c r="F207" s="19">
        <v>85</v>
      </c>
      <c r="G207" s="109">
        <v>44176</v>
      </c>
      <c r="H207" s="110">
        <v>275842</v>
      </c>
    </row>
    <row r="208" spans="2:8" ht="14.1" customHeight="1" x14ac:dyDescent="0.15">
      <c r="B208" s="70" t="s">
        <v>7</v>
      </c>
      <c r="C208" s="21" t="s">
        <v>64</v>
      </c>
      <c r="D208" s="72">
        <v>2513000</v>
      </c>
      <c r="E208" s="72">
        <v>1341</v>
      </c>
      <c r="F208" s="17">
        <v>0</v>
      </c>
      <c r="G208" s="72">
        <v>100000</v>
      </c>
      <c r="H208" s="73">
        <v>8683073</v>
      </c>
    </row>
    <row r="209" spans="2:8" ht="14.1" customHeight="1" x14ac:dyDescent="0.15">
      <c r="B209" s="134"/>
      <c r="C209" s="22" t="s">
        <v>66</v>
      </c>
      <c r="D209" s="91">
        <v>2569000</v>
      </c>
      <c r="E209" s="91">
        <v>184</v>
      </c>
      <c r="F209" s="18">
        <v>5</v>
      </c>
      <c r="G209" s="91">
        <v>99727</v>
      </c>
      <c r="H209" s="92">
        <v>8184202</v>
      </c>
    </row>
    <row r="210" spans="2:8" ht="14.1" customHeight="1" x14ac:dyDescent="0.15">
      <c r="B210" s="134"/>
      <c r="C210" s="22" t="s">
        <v>68</v>
      </c>
      <c r="D210" s="91">
        <v>2765000</v>
      </c>
      <c r="E210" s="91">
        <v>183</v>
      </c>
      <c r="F210" s="18">
        <v>10</v>
      </c>
      <c r="G210" s="91">
        <v>99693</v>
      </c>
      <c r="H210" s="92">
        <v>7685657</v>
      </c>
    </row>
    <row r="211" spans="2:8" ht="14.1" customHeight="1" x14ac:dyDescent="0.15">
      <c r="B211" s="134"/>
      <c r="C211" s="22" t="s">
        <v>70</v>
      </c>
      <c r="D211" s="91">
        <v>2890000</v>
      </c>
      <c r="E211" s="91">
        <v>365</v>
      </c>
      <c r="F211" s="18">
        <v>15</v>
      </c>
      <c r="G211" s="91">
        <v>99661</v>
      </c>
      <c r="H211" s="92">
        <v>7187271</v>
      </c>
    </row>
    <row r="212" spans="2:8" ht="14.1" customHeight="1" x14ac:dyDescent="0.15">
      <c r="B212" s="134"/>
      <c r="C212" s="22" t="s">
        <v>72</v>
      </c>
      <c r="D212" s="91">
        <v>2913000</v>
      </c>
      <c r="E212" s="91">
        <v>655</v>
      </c>
      <c r="F212" s="18">
        <v>20</v>
      </c>
      <c r="G212" s="91">
        <v>99598</v>
      </c>
      <c r="H212" s="92">
        <v>6689100</v>
      </c>
    </row>
    <row r="213" spans="2:8" ht="14.1" customHeight="1" x14ac:dyDescent="0.15">
      <c r="B213" s="134"/>
      <c r="C213" s="22" t="s">
        <v>74</v>
      </c>
      <c r="D213" s="91">
        <v>3158000</v>
      </c>
      <c r="E213" s="91">
        <v>912</v>
      </c>
      <c r="F213" s="18">
        <v>25</v>
      </c>
      <c r="G213" s="91">
        <v>99486</v>
      </c>
      <c r="H213" s="92">
        <v>6191374</v>
      </c>
    </row>
    <row r="214" spans="2:8" ht="14.1" customHeight="1" x14ac:dyDescent="0.15">
      <c r="B214" s="134"/>
      <c r="C214" s="22" t="s">
        <v>76</v>
      </c>
      <c r="D214" s="91">
        <v>3576000</v>
      </c>
      <c r="E214" s="91">
        <v>1322</v>
      </c>
      <c r="F214" s="18">
        <v>30</v>
      </c>
      <c r="G214" s="91">
        <v>99342</v>
      </c>
      <c r="H214" s="92">
        <v>5694291</v>
      </c>
    </row>
    <row r="215" spans="2:8" ht="14.1" customHeight="1" x14ac:dyDescent="0.15">
      <c r="B215" s="134"/>
      <c r="C215" s="22" t="s">
        <v>78</v>
      </c>
      <c r="D215" s="91">
        <v>4185000</v>
      </c>
      <c r="E215" s="91">
        <v>2164</v>
      </c>
      <c r="F215" s="18">
        <v>35</v>
      </c>
      <c r="G215" s="91">
        <v>99161</v>
      </c>
      <c r="H215" s="92">
        <v>5198016</v>
      </c>
    </row>
    <row r="216" spans="2:8" ht="14.1" customHeight="1" x14ac:dyDescent="0.15">
      <c r="B216" s="134"/>
      <c r="C216" s="22" t="s">
        <v>80</v>
      </c>
      <c r="D216" s="91">
        <v>4747000</v>
      </c>
      <c r="E216" s="91">
        <v>3616</v>
      </c>
      <c r="F216" s="18">
        <v>40</v>
      </c>
      <c r="G216" s="91">
        <v>98910</v>
      </c>
      <c r="H216" s="92">
        <v>4702795</v>
      </c>
    </row>
    <row r="217" spans="2:8" ht="14.1" customHeight="1" x14ac:dyDescent="0.15">
      <c r="B217" s="134"/>
      <c r="C217" s="22" t="s">
        <v>82</v>
      </c>
      <c r="D217" s="91">
        <v>4199000</v>
      </c>
      <c r="E217" s="91">
        <v>4976</v>
      </c>
      <c r="F217" s="18">
        <v>45</v>
      </c>
      <c r="G217" s="91">
        <v>98529</v>
      </c>
      <c r="H217" s="92">
        <v>4209137</v>
      </c>
    </row>
    <row r="218" spans="2:8" ht="14.1" customHeight="1" x14ac:dyDescent="0.15">
      <c r="B218" s="134"/>
      <c r="C218" s="22" t="s">
        <v>84</v>
      </c>
      <c r="D218" s="91">
        <v>3828000</v>
      </c>
      <c r="E218" s="91">
        <v>6887</v>
      </c>
      <c r="F218" s="18">
        <v>50</v>
      </c>
      <c r="G218" s="91">
        <v>97944</v>
      </c>
      <c r="H218" s="92">
        <v>3717851</v>
      </c>
    </row>
    <row r="219" spans="2:8" ht="14.1" customHeight="1" x14ac:dyDescent="0.15">
      <c r="B219" s="134"/>
      <c r="C219" s="22" t="s">
        <v>86</v>
      </c>
      <c r="D219" s="91">
        <v>3810000</v>
      </c>
      <c r="E219" s="91">
        <v>10038</v>
      </c>
      <c r="F219" s="18">
        <v>55</v>
      </c>
      <c r="G219" s="91">
        <v>97059</v>
      </c>
      <c r="H219" s="92">
        <v>3230196</v>
      </c>
    </row>
    <row r="220" spans="2:8" ht="14.1" customHeight="1" x14ac:dyDescent="0.15">
      <c r="B220" s="134"/>
      <c r="C220" s="22" t="s">
        <v>88</v>
      </c>
      <c r="D220" s="91">
        <v>4542000</v>
      </c>
      <c r="E220" s="91">
        <v>17740</v>
      </c>
      <c r="F220" s="18">
        <v>60</v>
      </c>
      <c r="G220" s="91">
        <v>95799</v>
      </c>
      <c r="H220" s="92">
        <v>2747891</v>
      </c>
    </row>
    <row r="221" spans="2:8" ht="14.1" customHeight="1" x14ac:dyDescent="0.15">
      <c r="B221" s="134"/>
      <c r="C221" s="22" t="s">
        <v>90</v>
      </c>
      <c r="D221" s="91">
        <v>4716000</v>
      </c>
      <c r="E221" s="91">
        <v>26125</v>
      </c>
      <c r="F221" s="18">
        <v>65</v>
      </c>
      <c r="G221" s="91">
        <v>93996</v>
      </c>
      <c r="H221" s="92">
        <v>2273089</v>
      </c>
    </row>
    <row r="222" spans="2:8" ht="14.1" customHeight="1" x14ac:dyDescent="0.15">
      <c r="B222" s="134"/>
      <c r="C222" s="22" t="s">
        <v>92</v>
      </c>
      <c r="D222" s="91">
        <v>4220000</v>
      </c>
      <c r="E222" s="91">
        <v>37566</v>
      </c>
      <c r="F222" s="18">
        <v>70</v>
      </c>
      <c r="G222" s="91">
        <v>91355</v>
      </c>
      <c r="H222" s="92">
        <v>1809328</v>
      </c>
    </row>
    <row r="223" spans="2:8" ht="14.1" customHeight="1" x14ac:dyDescent="0.15">
      <c r="B223" s="134"/>
      <c r="C223" s="22" t="s">
        <v>94</v>
      </c>
      <c r="D223" s="91">
        <v>3487000</v>
      </c>
      <c r="E223" s="91">
        <v>57721</v>
      </c>
      <c r="F223" s="18">
        <v>75</v>
      </c>
      <c r="G223" s="91">
        <v>87308</v>
      </c>
      <c r="H223" s="92">
        <v>1361866</v>
      </c>
    </row>
    <row r="224" spans="2:8" ht="14.1" customHeight="1" x14ac:dyDescent="0.15">
      <c r="B224" s="134"/>
      <c r="C224" s="22" t="s">
        <v>95</v>
      </c>
      <c r="D224" s="91">
        <v>2916000</v>
      </c>
      <c r="E224" s="91">
        <v>95426</v>
      </c>
      <c r="F224" s="18">
        <v>80</v>
      </c>
      <c r="G224" s="91">
        <v>80368</v>
      </c>
      <c r="H224" s="92">
        <v>940974</v>
      </c>
    </row>
    <row r="225" spans="2:8" ht="14.1" customHeight="1" thickBot="1" x14ac:dyDescent="0.2">
      <c r="B225" s="135"/>
      <c r="C225" s="24" t="s">
        <v>96</v>
      </c>
      <c r="D225" s="137">
        <v>3359000</v>
      </c>
      <c r="E225" s="137">
        <v>345348</v>
      </c>
      <c r="F225" s="20">
        <v>85</v>
      </c>
      <c r="G225" s="137">
        <v>67978</v>
      </c>
      <c r="H225" s="138">
        <v>567302</v>
      </c>
    </row>
    <row r="226" spans="2:8" ht="14.1" customHeight="1" thickTop="1" x14ac:dyDescent="0.15"/>
    <row r="227" spans="2:8" ht="14.1" customHeight="1" thickBot="1" x14ac:dyDescent="0.2">
      <c r="B227" s="25" t="s">
        <v>187</v>
      </c>
    </row>
    <row r="228" spans="2:8" ht="14.1" customHeight="1" thickTop="1" x14ac:dyDescent="0.15">
      <c r="B228" s="26"/>
      <c r="C228" s="252" t="s">
        <v>37</v>
      </c>
      <c r="D228" s="253"/>
      <c r="E228" s="253"/>
      <c r="F228" s="253"/>
      <c r="G228" s="253"/>
      <c r="H228" s="272"/>
    </row>
    <row r="229" spans="2:8" ht="14.1" customHeight="1" x14ac:dyDescent="0.15">
      <c r="B229" s="28" t="s">
        <v>13</v>
      </c>
      <c r="C229" s="33" t="s">
        <v>17</v>
      </c>
      <c r="D229" s="34" t="s">
        <v>11</v>
      </c>
      <c r="E229" s="34" t="s">
        <v>1</v>
      </c>
      <c r="F229" s="34" t="s">
        <v>9</v>
      </c>
      <c r="G229" s="34" t="s">
        <v>4</v>
      </c>
      <c r="H229" s="35" t="s">
        <v>5</v>
      </c>
    </row>
    <row r="230" spans="2:8" ht="14.1" customHeight="1" x14ac:dyDescent="0.15">
      <c r="B230" s="43"/>
      <c r="C230" s="46" t="s">
        <v>10</v>
      </c>
      <c r="D230" s="47" t="s">
        <v>12</v>
      </c>
      <c r="E230" s="47" t="s">
        <v>12</v>
      </c>
      <c r="F230" s="48" t="s">
        <v>39</v>
      </c>
      <c r="G230" s="48" t="s">
        <v>58</v>
      </c>
      <c r="H230" s="49" t="s">
        <v>59</v>
      </c>
    </row>
    <row r="231" spans="2:8" ht="14.1" customHeight="1" x14ac:dyDescent="0.15">
      <c r="B231" s="70" t="s">
        <v>2</v>
      </c>
      <c r="C231" s="21" t="s">
        <v>64</v>
      </c>
      <c r="D231" s="72">
        <v>2528080</v>
      </c>
      <c r="E231" s="72">
        <v>1473</v>
      </c>
      <c r="F231" s="17">
        <v>0</v>
      </c>
      <c r="G231" s="72">
        <v>100000</v>
      </c>
      <c r="H231" s="73">
        <v>8078942</v>
      </c>
    </row>
    <row r="232" spans="2:8" ht="14.1" customHeight="1" x14ac:dyDescent="0.15">
      <c r="B232" s="70"/>
      <c r="C232" s="22" t="s">
        <v>66</v>
      </c>
      <c r="D232" s="91">
        <v>2698523</v>
      </c>
      <c r="E232" s="91">
        <v>253</v>
      </c>
      <c r="F232" s="18">
        <v>5</v>
      </c>
      <c r="G232" s="91">
        <v>99717</v>
      </c>
      <c r="H232" s="92">
        <v>7580104</v>
      </c>
    </row>
    <row r="233" spans="2:8" ht="14.1" customHeight="1" x14ac:dyDescent="0.15">
      <c r="B233" s="70"/>
      <c r="C233" s="22" t="s">
        <v>68</v>
      </c>
      <c r="D233" s="91">
        <v>2855328</v>
      </c>
      <c r="E233" s="91">
        <v>267</v>
      </c>
      <c r="F233" s="18">
        <v>10</v>
      </c>
      <c r="G233" s="91">
        <v>99671</v>
      </c>
      <c r="H233" s="92">
        <v>7081641</v>
      </c>
    </row>
    <row r="234" spans="2:8" ht="14.1" customHeight="1" x14ac:dyDescent="0.15">
      <c r="B234" s="70"/>
      <c r="C234" s="22" t="s">
        <v>70</v>
      </c>
      <c r="D234" s="91">
        <v>3073597</v>
      </c>
      <c r="E234" s="91">
        <v>836</v>
      </c>
      <c r="F234" s="18">
        <v>15</v>
      </c>
      <c r="G234" s="91">
        <v>99624</v>
      </c>
      <c r="H234" s="92">
        <v>6583387</v>
      </c>
    </row>
    <row r="235" spans="2:8" ht="14.1" customHeight="1" x14ac:dyDescent="0.15">
      <c r="B235" s="70"/>
      <c r="C235" s="22" t="s">
        <v>72</v>
      </c>
      <c r="D235" s="91">
        <v>3014733</v>
      </c>
      <c r="E235" s="91">
        <v>1515</v>
      </c>
      <c r="F235" s="18">
        <v>20</v>
      </c>
      <c r="G235" s="91">
        <v>99487</v>
      </c>
      <c r="H235" s="92">
        <v>6085554</v>
      </c>
    </row>
    <row r="236" spans="2:8" ht="14.1" customHeight="1" x14ac:dyDescent="0.15">
      <c r="B236" s="70"/>
      <c r="C236" s="22" t="s">
        <v>74</v>
      </c>
      <c r="D236" s="91">
        <v>3210180</v>
      </c>
      <c r="E236" s="91">
        <v>1786</v>
      </c>
      <c r="F236" s="18">
        <v>25</v>
      </c>
      <c r="G236" s="91">
        <v>99241</v>
      </c>
      <c r="H236" s="92">
        <v>5588712</v>
      </c>
    </row>
    <row r="237" spans="2:8" ht="14.1" customHeight="1" x14ac:dyDescent="0.15">
      <c r="B237" s="70"/>
      <c r="C237" s="22" t="s">
        <v>76</v>
      </c>
      <c r="D237" s="91">
        <v>3652706</v>
      </c>
      <c r="E237" s="91">
        <v>2325</v>
      </c>
      <c r="F237" s="18">
        <v>30</v>
      </c>
      <c r="G237" s="91">
        <v>98969</v>
      </c>
      <c r="H237" s="92">
        <v>5093182</v>
      </c>
    </row>
    <row r="238" spans="2:8" ht="14.1" customHeight="1" x14ac:dyDescent="0.15">
      <c r="B238" s="70"/>
      <c r="C238" s="22" t="s">
        <v>78</v>
      </c>
      <c r="D238" s="91">
        <v>4191265</v>
      </c>
      <c r="E238" s="91">
        <v>3455</v>
      </c>
      <c r="F238" s="18">
        <v>35</v>
      </c>
      <c r="G238" s="91">
        <v>98656</v>
      </c>
      <c r="H238" s="92">
        <v>4599088</v>
      </c>
    </row>
    <row r="239" spans="2:8" ht="14.1" customHeight="1" x14ac:dyDescent="0.15">
      <c r="B239" s="70"/>
      <c r="C239" s="22" t="s">
        <v>80</v>
      </c>
      <c r="D239" s="91">
        <v>4922423</v>
      </c>
      <c r="E239" s="91">
        <v>6214</v>
      </c>
      <c r="F239" s="18">
        <v>40</v>
      </c>
      <c r="G239" s="91">
        <v>98250</v>
      </c>
      <c r="H239" s="92">
        <v>4106773</v>
      </c>
    </row>
    <row r="240" spans="2:8" ht="14.1" customHeight="1" x14ac:dyDescent="0.15">
      <c r="B240" s="70"/>
      <c r="C240" s="22" t="s">
        <v>82</v>
      </c>
      <c r="D240" s="91">
        <v>4365334</v>
      </c>
      <c r="E240" s="91">
        <v>8656</v>
      </c>
      <c r="F240" s="18">
        <v>45</v>
      </c>
      <c r="G240" s="91">
        <v>97634</v>
      </c>
      <c r="H240" s="92">
        <v>3616957</v>
      </c>
    </row>
    <row r="241" spans="2:8" ht="14.1" customHeight="1" x14ac:dyDescent="0.15">
      <c r="B241" s="70"/>
      <c r="C241" s="22" t="s">
        <v>84</v>
      </c>
      <c r="D241" s="91">
        <v>3982000</v>
      </c>
      <c r="E241" s="91">
        <v>12838</v>
      </c>
      <c r="F241" s="18">
        <v>50</v>
      </c>
      <c r="G241" s="91">
        <v>96652</v>
      </c>
      <c r="H241" s="92">
        <v>3131038</v>
      </c>
    </row>
    <row r="242" spans="2:8" ht="14.1" customHeight="1" x14ac:dyDescent="0.15">
      <c r="B242" s="70"/>
      <c r="C242" s="22" t="s">
        <v>86</v>
      </c>
      <c r="D242" s="91">
        <v>3749854</v>
      </c>
      <c r="E242" s="91">
        <v>19460</v>
      </c>
      <c r="F242" s="18">
        <v>55</v>
      </c>
      <c r="G242" s="91">
        <v>95082</v>
      </c>
      <c r="H242" s="92">
        <v>2651403</v>
      </c>
    </row>
    <row r="243" spans="2:8" ht="14.1" customHeight="1" x14ac:dyDescent="0.15">
      <c r="B243" s="70"/>
      <c r="C243" s="22" t="s">
        <v>88</v>
      </c>
      <c r="D243" s="91">
        <v>4181397</v>
      </c>
      <c r="E243" s="91">
        <v>36141</v>
      </c>
      <c r="F243" s="18">
        <v>60</v>
      </c>
      <c r="G243" s="91">
        <v>92629</v>
      </c>
      <c r="H243" s="92">
        <v>2181712</v>
      </c>
    </row>
    <row r="244" spans="2:8" ht="14.1" customHeight="1" x14ac:dyDescent="0.15">
      <c r="B244" s="70"/>
      <c r="C244" s="22" t="s">
        <v>90</v>
      </c>
      <c r="D244" s="91">
        <v>4699236</v>
      </c>
      <c r="E244" s="91">
        <v>61424</v>
      </c>
      <c r="F244" s="18">
        <v>65</v>
      </c>
      <c r="G244" s="91">
        <v>88784</v>
      </c>
      <c r="H244" s="92">
        <v>1727413</v>
      </c>
    </row>
    <row r="245" spans="2:8" ht="14.1" customHeight="1" x14ac:dyDescent="0.15">
      <c r="B245" s="70"/>
      <c r="C245" s="22" t="s">
        <v>92</v>
      </c>
      <c r="D245" s="91">
        <v>3608735</v>
      </c>
      <c r="E245" s="91">
        <v>76916</v>
      </c>
      <c r="F245" s="18">
        <v>70</v>
      </c>
      <c r="G245" s="91">
        <v>82928</v>
      </c>
      <c r="H245" s="92">
        <v>1297232</v>
      </c>
    </row>
    <row r="246" spans="2:8" ht="14.1" customHeight="1" x14ac:dyDescent="0.15">
      <c r="B246" s="70"/>
      <c r="C246" s="22" t="s">
        <v>94</v>
      </c>
      <c r="D246" s="91">
        <v>2806665</v>
      </c>
      <c r="E246" s="91">
        <v>96964</v>
      </c>
      <c r="F246" s="18">
        <v>75</v>
      </c>
      <c r="G246" s="91">
        <v>74607</v>
      </c>
      <c r="H246" s="92">
        <v>902299</v>
      </c>
    </row>
    <row r="247" spans="2:8" ht="14.1" customHeight="1" x14ac:dyDescent="0.15">
      <c r="B247" s="70"/>
      <c r="C247" s="22" t="s">
        <v>95</v>
      </c>
      <c r="D247" s="91">
        <v>2009820</v>
      </c>
      <c r="E247" s="91">
        <v>126762</v>
      </c>
      <c r="F247" s="18">
        <v>80</v>
      </c>
      <c r="G247" s="91">
        <v>62644</v>
      </c>
      <c r="H247" s="92">
        <v>557105</v>
      </c>
    </row>
    <row r="248" spans="2:8" ht="14.1" customHeight="1" x14ac:dyDescent="0.15">
      <c r="B248" s="46"/>
      <c r="C248" s="23" t="s">
        <v>96</v>
      </c>
      <c r="D248" s="109">
        <v>1472880</v>
      </c>
      <c r="E248" s="109">
        <v>209063</v>
      </c>
      <c r="F248" s="19">
        <v>85</v>
      </c>
      <c r="G248" s="109">
        <v>45223</v>
      </c>
      <c r="H248" s="110">
        <v>285225</v>
      </c>
    </row>
    <row r="249" spans="2:8" ht="14.1" customHeight="1" x14ac:dyDescent="0.15">
      <c r="B249" s="70" t="s">
        <v>7</v>
      </c>
      <c r="C249" s="21" t="s">
        <v>64</v>
      </c>
      <c r="D249" s="72">
        <v>2414909</v>
      </c>
      <c r="E249" s="72">
        <v>1219</v>
      </c>
      <c r="F249" s="17">
        <v>0</v>
      </c>
      <c r="G249" s="72">
        <v>100000</v>
      </c>
      <c r="H249" s="73">
        <v>8705113</v>
      </c>
    </row>
    <row r="250" spans="2:8" ht="14.1" customHeight="1" x14ac:dyDescent="0.15">
      <c r="B250" s="134"/>
      <c r="C250" s="22" t="s">
        <v>66</v>
      </c>
      <c r="D250" s="91">
        <v>2569226</v>
      </c>
      <c r="E250" s="91">
        <v>199</v>
      </c>
      <c r="F250" s="18">
        <v>5</v>
      </c>
      <c r="G250" s="91">
        <v>99752</v>
      </c>
      <c r="H250" s="92">
        <v>8206143</v>
      </c>
    </row>
    <row r="251" spans="2:8" ht="14.1" customHeight="1" x14ac:dyDescent="0.15">
      <c r="B251" s="134"/>
      <c r="C251" s="22" t="s">
        <v>68</v>
      </c>
      <c r="D251" s="91">
        <v>2718493</v>
      </c>
      <c r="E251" s="91">
        <v>203</v>
      </c>
      <c r="F251" s="18">
        <v>10</v>
      </c>
      <c r="G251" s="91">
        <v>99714</v>
      </c>
      <c r="H251" s="92">
        <v>7707483</v>
      </c>
    </row>
    <row r="252" spans="2:8" ht="14.1" customHeight="1" x14ac:dyDescent="0.15">
      <c r="B252" s="134"/>
      <c r="C252" s="22" t="s">
        <v>70</v>
      </c>
      <c r="D252" s="91">
        <v>2904186</v>
      </c>
      <c r="E252" s="91">
        <v>384</v>
      </c>
      <c r="F252" s="18">
        <v>15</v>
      </c>
      <c r="G252" s="91">
        <v>99677</v>
      </c>
      <c r="H252" s="92">
        <v>7209001</v>
      </c>
    </row>
    <row r="253" spans="2:8" ht="14.1" customHeight="1" x14ac:dyDescent="0.15">
      <c r="B253" s="134"/>
      <c r="C253" s="22" t="s">
        <v>72</v>
      </c>
      <c r="D253" s="91">
        <v>2868752</v>
      </c>
      <c r="E253" s="91">
        <v>586</v>
      </c>
      <c r="F253" s="18">
        <v>20</v>
      </c>
      <c r="G253" s="91">
        <v>99612</v>
      </c>
      <c r="H253" s="92">
        <v>6710763</v>
      </c>
    </row>
    <row r="254" spans="2:8" ht="14.1" customHeight="1" x14ac:dyDescent="0.15">
      <c r="B254" s="134"/>
      <c r="C254" s="22" t="s">
        <v>74</v>
      </c>
      <c r="D254" s="91">
        <v>3082677</v>
      </c>
      <c r="E254" s="91">
        <v>830</v>
      </c>
      <c r="F254" s="18">
        <v>25</v>
      </c>
      <c r="G254" s="91">
        <v>99513</v>
      </c>
      <c r="H254" s="92">
        <v>6212937</v>
      </c>
    </row>
    <row r="255" spans="2:8" ht="14.1" customHeight="1" x14ac:dyDescent="0.15">
      <c r="B255" s="134"/>
      <c r="C255" s="22" t="s">
        <v>76</v>
      </c>
      <c r="D255" s="91">
        <v>3531534</v>
      </c>
      <c r="E255" s="91">
        <v>1224</v>
      </c>
      <c r="F255" s="18">
        <v>30</v>
      </c>
      <c r="G255" s="91">
        <v>99378</v>
      </c>
      <c r="H255" s="92">
        <v>5715692</v>
      </c>
    </row>
    <row r="256" spans="2:8" ht="14.1" customHeight="1" x14ac:dyDescent="0.15">
      <c r="B256" s="134"/>
      <c r="C256" s="22" t="s">
        <v>78</v>
      </c>
      <c r="D256" s="91">
        <v>4046870</v>
      </c>
      <c r="E256" s="91">
        <v>1947</v>
      </c>
      <c r="F256" s="18">
        <v>35</v>
      </c>
      <c r="G256" s="91">
        <v>99205</v>
      </c>
      <c r="H256" s="92">
        <v>5219214</v>
      </c>
    </row>
    <row r="257" spans="2:8" ht="14.1" customHeight="1" x14ac:dyDescent="0.15">
      <c r="B257" s="134"/>
      <c r="C257" s="22" t="s">
        <v>80</v>
      </c>
      <c r="D257" s="91">
        <v>4763673</v>
      </c>
      <c r="E257" s="91">
        <v>3556</v>
      </c>
      <c r="F257" s="18">
        <v>40</v>
      </c>
      <c r="G257" s="91">
        <v>98969</v>
      </c>
      <c r="H257" s="92">
        <v>4723739</v>
      </c>
    </row>
    <row r="258" spans="2:8" ht="14.1" customHeight="1" x14ac:dyDescent="0.15">
      <c r="B258" s="134"/>
      <c r="C258" s="22" t="s">
        <v>82</v>
      </c>
      <c r="D258" s="91">
        <v>4254117</v>
      </c>
      <c r="E258" s="91">
        <v>4884</v>
      </c>
      <c r="F258" s="18">
        <v>45</v>
      </c>
      <c r="G258" s="91">
        <v>98601</v>
      </c>
      <c r="H258" s="92">
        <v>4229752</v>
      </c>
    </row>
    <row r="259" spans="2:8" ht="14.1" customHeight="1" x14ac:dyDescent="0.15">
      <c r="B259" s="134"/>
      <c r="C259" s="22" t="s">
        <v>84</v>
      </c>
      <c r="D259" s="91">
        <v>3926558</v>
      </c>
      <c r="E259" s="91">
        <v>6879</v>
      </c>
      <c r="F259" s="18">
        <v>50</v>
      </c>
      <c r="G259" s="91">
        <v>98034</v>
      </c>
      <c r="H259" s="92">
        <v>3738060</v>
      </c>
    </row>
    <row r="260" spans="2:8" ht="14.1" customHeight="1" x14ac:dyDescent="0.15">
      <c r="B260" s="134"/>
      <c r="C260" s="22" t="s">
        <v>86</v>
      </c>
      <c r="D260" s="91">
        <v>3770396</v>
      </c>
      <c r="E260" s="91">
        <v>9275</v>
      </c>
      <c r="F260" s="18">
        <v>55</v>
      </c>
      <c r="G260" s="91">
        <v>97165</v>
      </c>
      <c r="H260" s="92">
        <v>3249914</v>
      </c>
    </row>
    <row r="261" spans="2:8" ht="14.1" customHeight="1" x14ac:dyDescent="0.15">
      <c r="B261" s="134"/>
      <c r="C261" s="22" t="s">
        <v>88</v>
      </c>
      <c r="D261" s="91">
        <v>4308137</v>
      </c>
      <c r="E261" s="91">
        <v>16076</v>
      </c>
      <c r="F261" s="18">
        <v>60</v>
      </c>
      <c r="G261" s="91">
        <v>95968</v>
      </c>
      <c r="H261" s="92">
        <v>2766942</v>
      </c>
    </row>
    <row r="262" spans="2:8" ht="14.1" customHeight="1" x14ac:dyDescent="0.15">
      <c r="B262" s="134"/>
      <c r="C262" s="22" t="s">
        <v>90</v>
      </c>
      <c r="D262" s="91">
        <v>5011036</v>
      </c>
      <c r="E262" s="91">
        <v>26863</v>
      </c>
      <c r="F262" s="18">
        <v>65</v>
      </c>
      <c r="G262" s="91">
        <v>94239</v>
      </c>
      <c r="H262" s="92">
        <v>2291143</v>
      </c>
    </row>
    <row r="263" spans="2:8" ht="14.1" customHeight="1" x14ac:dyDescent="0.15">
      <c r="B263" s="134"/>
      <c r="C263" s="22" t="s">
        <v>92</v>
      </c>
      <c r="D263" s="91">
        <v>4142913</v>
      </c>
      <c r="E263" s="91">
        <v>37407</v>
      </c>
      <c r="F263" s="18">
        <v>70</v>
      </c>
      <c r="G263" s="91">
        <v>91666</v>
      </c>
      <c r="H263" s="92">
        <v>1825947</v>
      </c>
    </row>
    <row r="264" spans="2:8" ht="14.1" customHeight="1" x14ac:dyDescent="0.15">
      <c r="B264" s="134"/>
      <c r="C264" s="22" t="s">
        <v>94</v>
      </c>
      <c r="D264" s="91">
        <v>3522767</v>
      </c>
      <c r="E264" s="91">
        <v>56501</v>
      </c>
      <c r="F264" s="18">
        <v>75</v>
      </c>
      <c r="G264" s="91">
        <v>87656</v>
      </c>
      <c r="H264" s="92">
        <v>1376886</v>
      </c>
    </row>
    <row r="265" spans="2:8" ht="14.1" customHeight="1" x14ac:dyDescent="0.15">
      <c r="B265" s="134"/>
      <c r="C265" s="22" t="s">
        <v>95</v>
      </c>
      <c r="D265" s="91">
        <v>3002215</v>
      </c>
      <c r="E265" s="91">
        <v>95693</v>
      </c>
      <c r="F265" s="18">
        <v>80</v>
      </c>
      <c r="G265" s="91">
        <v>80891</v>
      </c>
      <c r="H265" s="92">
        <v>953836</v>
      </c>
    </row>
    <row r="266" spans="2:8" ht="14.1" customHeight="1" thickBot="1" x14ac:dyDescent="0.2">
      <c r="B266" s="135"/>
      <c r="C266" s="24" t="s">
        <v>96</v>
      </c>
      <c r="D266" s="137">
        <v>3458084</v>
      </c>
      <c r="E266" s="137">
        <v>359915</v>
      </c>
      <c r="F266" s="20">
        <v>85</v>
      </c>
      <c r="G266" s="137">
        <v>68687</v>
      </c>
      <c r="H266" s="138">
        <v>577028</v>
      </c>
    </row>
    <row r="267" spans="2:8" ht="14.1" customHeight="1" thickTop="1" x14ac:dyDescent="0.15"/>
    <row r="268" spans="2:8" ht="14.1" customHeight="1" thickBot="1" x14ac:dyDescent="0.2">
      <c r="B268" s="25" t="s">
        <v>188</v>
      </c>
    </row>
    <row r="269" spans="2:8" ht="14.1" customHeight="1" thickTop="1" x14ac:dyDescent="0.15">
      <c r="B269" s="26"/>
      <c r="C269" s="252" t="s">
        <v>37</v>
      </c>
      <c r="D269" s="253"/>
      <c r="E269" s="253"/>
      <c r="F269" s="253"/>
      <c r="G269" s="253"/>
      <c r="H269" s="272"/>
    </row>
    <row r="270" spans="2:8" ht="14.1" customHeight="1" x14ac:dyDescent="0.15">
      <c r="B270" s="28" t="s">
        <v>13</v>
      </c>
      <c r="C270" s="33" t="s">
        <v>17</v>
      </c>
      <c r="D270" s="34" t="s">
        <v>11</v>
      </c>
      <c r="E270" s="34" t="s">
        <v>1</v>
      </c>
      <c r="F270" s="34" t="s">
        <v>9</v>
      </c>
      <c r="G270" s="34" t="s">
        <v>4</v>
      </c>
      <c r="H270" s="35" t="s">
        <v>5</v>
      </c>
    </row>
    <row r="271" spans="2:8" ht="14.1" customHeight="1" x14ac:dyDescent="0.15">
      <c r="B271" s="43"/>
      <c r="C271" s="46" t="s">
        <v>10</v>
      </c>
      <c r="D271" s="47" t="s">
        <v>12</v>
      </c>
      <c r="E271" s="47" t="s">
        <v>12</v>
      </c>
      <c r="F271" s="48" t="s">
        <v>39</v>
      </c>
      <c r="G271" s="48" t="s">
        <v>58</v>
      </c>
      <c r="H271" s="49" t="s">
        <v>59</v>
      </c>
    </row>
    <row r="272" spans="2:8" ht="14.1" customHeight="1" x14ac:dyDescent="0.15">
      <c r="B272" s="70" t="s">
        <v>2</v>
      </c>
      <c r="C272" s="21" t="s">
        <v>64</v>
      </c>
      <c r="D272" s="72">
        <v>2504000</v>
      </c>
      <c r="E272" s="72">
        <v>1351</v>
      </c>
      <c r="F272" s="17">
        <v>0</v>
      </c>
      <c r="G272" s="72">
        <v>100000</v>
      </c>
      <c r="H272" s="73">
        <v>8097832</v>
      </c>
    </row>
    <row r="273" spans="2:8" ht="14.1" customHeight="1" x14ac:dyDescent="0.15">
      <c r="B273" s="70"/>
      <c r="C273" s="22" t="s">
        <v>66</v>
      </c>
      <c r="D273" s="91">
        <v>2689000</v>
      </c>
      <c r="E273" s="91">
        <v>229</v>
      </c>
      <c r="F273" s="18">
        <v>5</v>
      </c>
      <c r="G273" s="91">
        <v>99730</v>
      </c>
      <c r="H273" s="92">
        <v>7598945</v>
      </c>
    </row>
    <row r="274" spans="2:8" ht="14.1" customHeight="1" x14ac:dyDescent="0.15">
      <c r="B274" s="70"/>
      <c r="C274" s="22" t="s">
        <v>68</v>
      </c>
      <c r="D274" s="91">
        <v>2799000</v>
      </c>
      <c r="E274" s="91">
        <v>254</v>
      </c>
      <c r="F274" s="18">
        <v>10</v>
      </c>
      <c r="G274" s="91">
        <v>99689</v>
      </c>
      <c r="H274" s="92">
        <v>7100404</v>
      </c>
    </row>
    <row r="275" spans="2:8" ht="14.1" customHeight="1" x14ac:dyDescent="0.15">
      <c r="B275" s="70"/>
      <c r="C275" s="22" t="s">
        <v>70</v>
      </c>
      <c r="D275" s="91">
        <v>3058000</v>
      </c>
      <c r="E275" s="91">
        <v>816</v>
      </c>
      <c r="F275" s="18">
        <v>15</v>
      </c>
      <c r="G275" s="91">
        <v>99644</v>
      </c>
      <c r="H275" s="92">
        <v>6602054</v>
      </c>
    </row>
    <row r="276" spans="2:8" ht="14.1" customHeight="1" x14ac:dyDescent="0.15">
      <c r="B276" s="70"/>
      <c r="C276" s="22" t="s">
        <v>72</v>
      </c>
      <c r="D276" s="91">
        <v>3026000</v>
      </c>
      <c r="E276" s="91">
        <v>1471</v>
      </c>
      <c r="F276" s="18">
        <v>20</v>
      </c>
      <c r="G276" s="91">
        <v>99512</v>
      </c>
      <c r="H276" s="92">
        <v>6104108</v>
      </c>
    </row>
    <row r="277" spans="2:8" ht="14.1" customHeight="1" x14ac:dyDescent="0.15">
      <c r="B277" s="70"/>
      <c r="C277" s="22" t="s">
        <v>74</v>
      </c>
      <c r="D277" s="91">
        <v>3127000</v>
      </c>
      <c r="E277" s="91">
        <v>1713</v>
      </c>
      <c r="F277" s="18">
        <v>25</v>
      </c>
      <c r="G277" s="91">
        <v>99268</v>
      </c>
      <c r="H277" s="92">
        <v>5607142</v>
      </c>
    </row>
    <row r="278" spans="2:8" ht="14.1" customHeight="1" x14ac:dyDescent="0.15">
      <c r="B278" s="70"/>
      <c r="C278" s="22" t="s">
        <v>76</v>
      </c>
      <c r="D278" s="91">
        <v>3579000</v>
      </c>
      <c r="E278" s="91">
        <v>2226</v>
      </c>
      <c r="F278" s="18">
        <v>30</v>
      </c>
      <c r="G278" s="91">
        <v>99000</v>
      </c>
      <c r="H278" s="92">
        <v>5111461</v>
      </c>
    </row>
    <row r="279" spans="2:8" ht="14.1" customHeight="1" x14ac:dyDescent="0.15">
      <c r="B279" s="70"/>
      <c r="C279" s="22" t="s">
        <v>78</v>
      </c>
      <c r="D279" s="91">
        <v>4033000</v>
      </c>
      <c r="E279" s="91">
        <v>3282</v>
      </c>
      <c r="F279" s="18">
        <v>35</v>
      </c>
      <c r="G279" s="91">
        <v>98696</v>
      </c>
      <c r="H279" s="92">
        <v>4617197</v>
      </c>
    </row>
    <row r="280" spans="2:8" ht="14.1" customHeight="1" x14ac:dyDescent="0.15">
      <c r="B280" s="70"/>
      <c r="C280" s="22" t="s">
        <v>80</v>
      </c>
      <c r="D280" s="91">
        <v>4854000</v>
      </c>
      <c r="E280" s="91">
        <v>5835</v>
      </c>
      <c r="F280" s="18">
        <v>40</v>
      </c>
      <c r="G280" s="91">
        <v>98300</v>
      </c>
      <c r="H280" s="92">
        <v>4124657</v>
      </c>
    </row>
    <row r="281" spans="2:8" ht="14.1" customHeight="1" x14ac:dyDescent="0.15">
      <c r="B281" s="70"/>
      <c r="C281" s="22" t="s">
        <v>82</v>
      </c>
      <c r="D281" s="91">
        <v>4626000</v>
      </c>
      <c r="E281" s="91">
        <v>8888</v>
      </c>
      <c r="F281" s="18">
        <v>45</v>
      </c>
      <c r="G281" s="91">
        <v>97714</v>
      </c>
      <c r="H281" s="92">
        <v>3634510</v>
      </c>
    </row>
    <row r="282" spans="2:8" ht="14.1" customHeight="1" x14ac:dyDescent="0.15">
      <c r="B282" s="70"/>
      <c r="C282" s="22" t="s">
        <v>84</v>
      </c>
      <c r="D282" s="91">
        <v>3919000</v>
      </c>
      <c r="E282" s="91">
        <v>12526</v>
      </c>
      <c r="F282" s="18">
        <v>50</v>
      </c>
      <c r="G282" s="91">
        <v>96754</v>
      </c>
      <c r="H282" s="92">
        <v>3148137</v>
      </c>
    </row>
    <row r="283" spans="2:8" ht="14.1" customHeight="1" x14ac:dyDescent="0.15">
      <c r="B283" s="70"/>
      <c r="C283" s="22" t="s">
        <v>86</v>
      </c>
      <c r="D283" s="91">
        <v>3724000</v>
      </c>
      <c r="E283" s="91">
        <v>19068</v>
      </c>
      <c r="F283" s="18">
        <v>55</v>
      </c>
      <c r="G283" s="91">
        <v>95230</v>
      </c>
      <c r="H283" s="92">
        <v>2667907</v>
      </c>
    </row>
    <row r="284" spans="2:8" ht="14.1" customHeight="1" x14ac:dyDescent="0.15">
      <c r="B284" s="70"/>
      <c r="C284" s="22" t="s">
        <v>88</v>
      </c>
      <c r="D284" s="91">
        <v>3990000</v>
      </c>
      <c r="E284" s="91">
        <v>33464</v>
      </c>
      <c r="F284" s="18">
        <v>60</v>
      </c>
      <c r="G284" s="91">
        <v>92826</v>
      </c>
      <c r="H284" s="92">
        <v>2197302</v>
      </c>
    </row>
    <row r="285" spans="2:8" ht="14.1" customHeight="1" x14ac:dyDescent="0.15">
      <c r="B285" s="70"/>
      <c r="C285" s="22" t="s">
        <v>90</v>
      </c>
      <c r="D285" s="91">
        <v>4947000</v>
      </c>
      <c r="E285" s="91">
        <v>65077</v>
      </c>
      <c r="F285" s="18">
        <v>65</v>
      </c>
      <c r="G285" s="91">
        <v>89083</v>
      </c>
      <c r="H285" s="92">
        <v>1741832</v>
      </c>
    </row>
    <row r="286" spans="2:8" ht="14.1" customHeight="1" x14ac:dyDescent="0.15">
      <c r="B286" s="70"/>
      <c r="C286" s="22" t="s">
        <v>92</v>
      </c>
      <c r="D286" s="91">
        <v>3436000</v>
      </c>
      <c r="E286" s="91">
        <v>72534</v>
      </c>
      <c r="F286" s="18">
        <v>70</v>
      </c>
      <c r="G286" s="91">
        <v>83344</v>
      </c>
      <c r="H286" s="92">
        <v>1309855</v>
      </c>
    </row>
    <row r="287" spans="2:8" ht="14.1" customHeight="1" x14ac:dyDescent="0.15">
      <c r="B287" s="70"/>
      <c r="C287" s="22" t="s">
        <v>94</v>
      </c>
      <c r="D287" s="91">
        <v>2895000</v>
      </c>
      <c r="E287" s="91">
        <v>97102</v>
      </c>
      <c r="F287" s="18">
        <v>75</v>
      </c>
      <c r="G287" s="91">
        <v>75144</v>
      </c>
      <c r="H287" s="92">
        <v>912444</v>
      </c>
    </row>
    <row r="288" spans="2:8" ht="14.1" customHeight="1" x14ac:dyDescent="0.15">
      <c r="B288" s="70"/>
      <c r="C288" s="22" t="s">
        <v>95</v>
      </c>
      <c r="D288" s="91">
        <v>2090000</v>
      </c>
      <c r="E288" s="91">
        <v>127978</v>
      </c>
      <c r="F288" s="18">
        <v>80</v>
      </c>
      <c r="G288" s="91">
        <v>63282</v>
      </c>
      <c r="H288" s="92">
        <v>564428</v>
      </c>
    </row>
    <row r="289" spans="2:8" ht="14.1" customHeight="1" x14ac:dyDescent="0.15">
      <c r="B289" s="46"/>
      <c r="C289" s="23" t="s">
        <v>96</v>
      </c>
      <c r="D289" s="109">
        <v>1570000</v>
      </c>
      <c r="E289" s="109">
        <v>220583</v>
      </c>
      <c r="F289" s="19">
        <v>85</v>
      </c>
      <c r="G289" s="109">
        <v>46061</v>
      </c>
      <c r="H289" s="110">
        <v>288742</v>
      </c>
    </row>
    <row r="290" spans="2:8" ht="14.1" customHeight="1" x14ac:dyDescent="0.15">
      <c r="B290" s="70" t="s">
        <v>7</v>
      </c>
      <c r="C290" s="21" t="s">
        <v>64</v>
      </c>
      <c r="D290" s="72">
        <v>2390000</v>
      </c>
      <c r="E290" s="72">
        <v>1267</v>
      </c>
      <c r="F290" s="17">
        <v>0</v>
      </c>
      <c r="G290" s="72">
        <v>100000</v>
      </c>
      <c r="H290" s="73">
        <v>8713724</v>
      </c>
    </row>
    <row r="291" spans="2:8" ht="14.1" customHeight="1" x14ac:dyDescent="0.15">
      <c r="B291" s="134"/>
      <c r="C291" s="22" t="s">
        <v>66</v>
      </c>
      <c r="D291" s="91">
        <v>2559000</v>
      </c>
      <c r="E291" s="91">
        <v>162</v>
      </c>
      <c r="F291" s="18">
        <v>5</v>
      </c>
      <c r="G291" s="91">
        <v>99734</v>
      </c>
      <c r="H291" s="92">
        <v>8214840</v>
      </c>
    </row>
    <row r="292" spans="2:8" ht="14.1" customHeight="1" x14ac:dyDescent="0.15">
      <c r="B292" s="134"/>
      <c r="C292" s="22" t="s">
        <v>68</v>
      </c>
      <c r="D292" s="91">
        <v>2667000</v>
      </c>
      <c r="E292" s="91">
        <v>186</v>
      </c>
      <c r="F292" s="18">
        <v>10</v>
      </c>
      <c r="G292" s="91">
        <v>99703</v>
      </c>
      <c r="H292" s="92">
        <v>7716254</v>
      </c>
    </row>
    <row r="293" spans="2:8" ht="14.1" customHeight="1" x14ac:dyDescent="0.15">
      <c r="B293" s="134"/>
      <c r="C293" s="22" t="s">
        <v>70</v>
      </c>
      <c r="D293" s="91">
        <v>2893000</v>
      </c>
      <c r="E293" s="91">
        <v>350</v>
      </c>
      <c r="F293" s="18">
        <v>15</v>
      </c>
      <c r="G293" s="91">
        <v>99668</v>
      </c>
      <c r="H293" s="92">
        <v>7217823</v>
      </c>
    </row>
    <row r="294" spans="2:8" ht="14.1" customHeight="1" x14ac:dyDescent="0.15">
      <c r="B294" s="134"/>
      <c r="C294" s="22" t="s">
        <v>72</v>
      </c>
      <c r="D294" s="91">
        <v>2872000</v>
      </c>
      <c r="E294" s="91">
        <v>612</v>
      </c>
      <c r="F294" s="18">
        <v>20</v>
      </c>
      <c r="G294" s="91">
        <v>99609</v>
      </c>
      <c r="H294" s="92">
        <v>6719619</v>
      </c>
    </row>
    <row r="295" spans="2:8" ht="14.1" customHeight="1" x14ac:dyDescent="0.15">
      <c r="B295" s="134"/>
      <c r="C295" s="22" t="s">
        <v>74</v>
      </c>
      <c r="D295" s="91">
        <v>3002000</v>
      </c>
      <c r="E295" s="91">
        <v>766</v>
      </c>
      <c r="F295" s="18">
        <v>25</v>
      </c>
      <c r="G295" s="91">
        <v>99502</v>
      </c>
      <c r="H295" s="92">
        <v>6221817</v>
      </c>
    </row>
    <row r="296" spans="2:8" ht="14.1" customHeight="1" x14ac:dyDescent="0.15">
      <c r="B296" s="134"/>
      <c r="C296" s="22" t="s">
        <v>76</v>
      </c>
      <c r="D296" s="91">
        <v>3456000</v>
      </c>
      <c r="E296" s="91">
        <v>1128</v>
      </c>
      <c r="F296" s="18">
        <v>30</v>
      </c>
      <c r="G296" s="91">
        <v>99376</v>
      </c>
      <c r="H296" s="92">
        <v>5724620</v>
      </c>
    </row>
    <row r="297" spans="2:8" ht="14.1" customHeight="1" x14ac:dyDescent="0.15">
      <c r="B297" s="134"/>
      <c r="C297" s="22" t="s">
        <v>78</v>
      </c>
      <c r="D297" s="91">
        <v>3896000</v>
      </c>
      <c r="E297" s="91">
        <v>1911</v>
      </c>
      <c r="F297" s="18">
        <v>35</v>
      </c>
      <c r="G297" s="91">
        <v>99216</v>
      </c>
      <c r="H297" s="92">
        <v>5228117</v>
      </c>
    </row>
    <row r="298" spans="2:8" ht="14.1" customHeight="1" x14ac:dyDescent="0.15">
      <c r="B298" s="134"/>
      <c r="C298" s="22" t="s">
        <v>80</v>
      </c>
      <c r="D298" s="91">
        <v>4696000</v>
      </c>
      <c r="E298" s="91">
        <v>3428</v>
      </c>
      <c r="F298" s="18">
        <v>40</v>
      </c>
      <c r="G298" s="91">
        <v>98977</v>
      </c>
      <c r="H298" s="92">
        <v>4732602</v>
      </c>
    </row>
    <row r="299" spans="2:8" ht="14.1" customHeight="1" x14ac:dyDescent="0.15">
      <c r="B299" s="134"/>
      <c r="C299" s="22" t="s">
        <v>82</v>
      </c>
      <c r="D299" s="91">
        <v>4502000</v>
      </c>
      <c r="E299" s="91">
        <v>5035</v>
      </c>
      <c r="F299" s="18">
        <v>45</v>
      </c>
      <c r="G299" s="91">
        <v>98618</v>
      </c>
      <c r="H299" s="92">
        <v>4238549</v>
      </c>
    </row>
    <row r="300" spans="2:8" ht="14.1" customHeight="1" x14ac:dyDescent="0.15">
      <c r="B300" s="134"/>
      <c r="C300" s="22" t="s">
        <v>84</v>
      </c>
      <c r="D300" s="91">
        <v>3863000</v>
      </c>
      <c r="E300" s="91">
        <v>6954</v>
      </c>
      <c r="F300" s="18">
        <v>50</v>
      </c>
      <c r="G300" s="91">
        <v>98055</v>
      </c>
      <c r="H300" s="92">
        <v>3746752</v>
      </c>
    </row>
    <row r="301" spans="2:8" ht="14.1" customHeight="1" x14ac:dyDescent="0.15">
      <c r="B301" s="134"/>
      <c r="C301" s="22" t="s">
        <v>86</v>
      </c>
      <c r="D301" s="91">
        <v>3737000</v>
      </c>
      <c r="E301" s="91">
        <v>9263</v>
      </c>
      <c r="F301" s="18">
        <v>55</v>
      </c>
      <c r="G301" s="91">
        <v>97187</v>
      </c>
      <c r="H301" s="92">
        <v>3258523</v>
      </c>
    </row>
    <row r="302" spans="2:8" ht="14.1" customHeight="1" x14ac:dyDescent="0.15">
      <c r="B302" s="134"/>
      <c r="C302" s="22" t="s">
        <v>88</v>
      </c>
      <c r="D302" s="91">
        <v>4105000</v>
      </c>
      <c r="E302" s="91">
        <v>14759</v>
      </c>
      <c r="F302" s="18">
        <v>60</v>
      </c>
      <c r="G302" s="91">
        <v>95991</v>
      </c>
      <c r="H302" s="92">
        <v>2775399</v>
      </c>
    </row>
    <row r="303" spans="2:8" ht="14.1" customHeight="1" x14ac:dyDescent="0.15">
      <c r="B303" s="134"/>
      <c r="C303" s="22" t="s">
        <v>90</v>
      </c>
      <c r="D303" s="91">
        <v>5277000</v>
      </c>
      <c r="E303" s="91">
        <v>28428</v>
      </c>
      <c r="F303" s="18">
        <v>65</v>
      </c>
      <c r="G303" s="91">
        <v>94301</v>
      </c>
      <c r="H303" s="92">
        <v>2299422</v>
      </c>
    </row>
    <row r="304" spans="2:8" ht="14.1" customHeight="1" x14ac:dyDescent="0.15">
      <c r="B304" s="134"/>
      <c r="C304" s="22" t="s">
        <v>92</v>
      </c>
      <c r="D304" s="91">
        <v>3937000</v>
      </c>
      <c r="E304" s="91">
        <v>35292</v>
      </c>
      <c r="F304" s="18">
        <v>70</v>
      </c>
      <c r="G304" s="91">
        <v>91769</v>
      </c>
      <c r="H304" s="92">
        <v>1833800</v>
      </c>
    </row>
    <row r="305" spans="2:8" ht="14.1" customHeight="1" x14ac:dyDescent="0.15">
      <c r="B305" s="134"/>
      <c r="C305" s="22" t="s">
        <v>94</v>
      </c>
      <c r="D305" s="91">
        <v>3605000</v>
      </c>
      <c r="E305" s="91">
        <v>55906</v>
      </c>
      <c r="F305" s="18">
        <v>75</v>
      </c>
      <c r="G305" s="91">
        <v>87842</v>
      </c>
      <c r="H305" s="92">
        <v>1384012</v>
      </c>
    </row>
    <row r="306" spans="2:8" ht="14.1" customHeight="1" x14ac:dyDescent="0.15">
      <c r="B306" s="134"/>
      <c r="C306" s="22" t="s">
        <v>95</v>
      </c>
      <c r="D306" s="91">
        <v>3076000</v>
      </c>
      <c r="E306" s="91">
        <v>95785</v>
      </c>
      <c r="F306" s="18">
        <v>80</v>
      </c>
      <c r="G306" s="91">
        <v>81181</v>
      </c>
      <c r="H306" s="92">
        <v>959826</v>
      </c>
    </row>
    <row r="307" spans="2:8" ht="14.1" customHeight="1" thickBot="1" x14ac:dyDescent="0.2">
      <c r="B307" s="135"/>
      <c r="C307" s="24" t="s">
        <v>96</v>
      </c>
      <c r="D307" s="137">
        <v>3620000</v>
      </c>
      <c r="E307" s="137">
        <v>371694</v>
      </c>
      <c r="F307" s="20">
        <v>85</v>
      </c>
      <c r="G307" s="137">
        <v>69236</v>
      </c>
      <c r="H307" s="138">
        <v>580961</v>
      </c>
    </row>
    <row r="308" spans="2:8" ht="14.1" customHeight="1" thickTop="1" x14ac:dyDescent="0.15"/>
    <row r="309" spans="2:8" ht="14.1" customHeight="1" thickBot="1" x14ac:dyDescent="0.2">
      <c r="B309" s="25" t="s">
        <v>189</v>
      </c>
    </row>
    <row r="310" spans="2:8" ht="14.1" customHeight="1" thickTop="1" x14ac:dyDescent="0.15">
      <c r="B310" s="26"/>
      <c r="C310" s="252" t="s">
        <v>37</v>
      </c>
      <c r="D310" s="253"/>
      <c r="E310" s="253"/>
      <c r="F310" s="253"/>
      <c r="G310" s="253"/>
      <c r="H310" s="272"/>
    </row>
    <row r="311" spans="2:8" ht="14.1" customHeight="1" x14ac:dyDescent="0.15">
      <c r="B311" s="28" t="s">
        <v>13</v>
      </c>
      <c r="C311" s="33" t="s">
        <v>17</v>
      </c>
      <c r="D311" s="34" t="s">
        <v>11</v>
      </c>
      <c r="E311" s="34" t="s">
        <v>1</v>
      </c>
      <c r="F311" s="34" t="s">
        <v>9</v>
      </c>
      <c r="G311" s="34" t="s">
        <v>4</v>
      </c>
      <c r="H311" s="35" t="s">
        <v>5</v>
      </c>
    </row>
    <row r="312" spans="2:8" ht="14.1" customHeight="1" x14ac:dyDescent="0.15">
      <c r="B312" s="43"/>
      <c r="C312" s="46" t="s">
        <v>10</v>
      </c>
      <c r="D312" s="47" t="s">
        <v>12</v>
      </c>
      <c r="E312" s="47" t="s">
        <v>12</v>
      </c>
      <c r="F312" s="48" t="s">
        <v>39</v>
      </c>
      <c r="G312" s="48" t="s">
        <v>58</v>
      </c>
      <c r="H312" s="49" t="s">
        <v>59</v>
      </c>
    </row>
    <row r="313" spans="2:8" ht="14.1" customHeight="1" x14ac:dyDescent="0.15">
      <c r="B313" s="70" t="s">
        <v>2</v>
      </c>
      <c r="C313" s="21" t="s">
        <v>64</v>
      </c>
      <c r="D313" s="72">
        <v>2475000</v>
      </c>
      <c r="E313" s="72">
        <v>1296</v>
      </c>
      <c r="F313" s="17">
        <v>0</v>
      </c>
      <c r="G313" s="72">
        <v>100000</v>
      </c>
      <c r="H313" s="73">
        <v>8109161</v>
      </c>
    </row>
    <row r="314" spans="2:8" ht="14.1" customHeight="1" x14ac:dyDescent="0.15">
      <c r="B314" s="70"/>
      <c r="C314" s="22" t="s">
        <v>66</v>
      </c>
      <c r="D314" s="91">
        <v>2659000</v>
      </c>
      <c r="E314" s="91">
        <v>209</v>
      </c>
      <c r="F314" s="18">
        <v>5</v>
      </c>
      <c r="G314" s="91">
        <v>99735</v>
      </c>
      <c r="H314" s="92">
        <v>7610260</v>
      </c>
    </row>
    <row r="315" spans="2:8" ht="14.1" customHeight="1" x14ac:dyDescent="0.15">
      <c r="B315" s="70"/>
      <c r="C315" s="22" t="s">
        <v>68</v>
      </c>
      <c r="D315" s="91">
        <v>2756000</v>
      </c>
      <c r="E315" s="91">
        <v>276</v>
      </c>
      <c r="F315" s="18">
        <v>10</v>
      </c>
      <c r="G315" s="91">
        <v>99697</v>
      </c>
      <c r="H315" s="92">
        <v>7111684</v>
      </c>
    </row>
    <row r="316" spans="2:8" ht="14.1" customHeight="1" x14ac:dyDescent="0.15">
      <c r="B316" s="70"/>
      <c r="C316" s="22" t="s">
        <v>70</v>
      </c>
      <c r="D316" s="91">
        <v>3030000</v>
      </c>
      <c r="E316" s="91">
        <v>810</v>
      </c>
      <c r="F316" s="18">
        <v>15</v>
      </c>
      <c r="G316" s="91">
        <v>99647</v>
      </c>
      <c r="H316" s="92">
        <v>6613308</v>
      </c>
    </row>
    <row r="317" spans="2:8" ht="14.1" customHeight="1" x14ac:dyDescent="0.15">
      <c r="B317" s="70"/>
      <c r="C317" s="22" t="s">
        <v>72</v>
      </c>
      <c r="D317" s="91">
        <v>3039000</v>
      </c>
      <c r="E317" s="91">
        <v>1468</v>
      </c>
      <c r="F317" s="18">
        <v>20</v>
      </c>
      <c r="G317" s="91">
        <v>99513</v>
      </c>
      <c r="H317" s="92">
        <v>6115354</v>
      </c>
    </row>
    <row r="318" spans="2:8" ht="14.1" customHeight="1" x14ac:dyDescent="0.15">
      <c r="B318" s="70"/>
      <c r="C318" s="22" t="s">
        <v>74</v>
      </c>
      <c r="D318" s="91">
        <v>3063000</v>
      </c>
      <c r="E318" s="91">
        <v>1547</v>
      </c>
      <c r="F318" s="18">
        <v>25</v>
      </c>
      <c r="G318" s="91">
        <v>99275</v>
      </c>
      <c r="H318" s="92">
        <v>5618361</v>
      </c>
    </row>
    <row r="319" spans="2:8" ht="14.1" customHeight="1" x14ac:dyDescent="0.15">
      <c r="B319" s="70"/>
      <c r="C319" s="22" t="s">
        <v>76</v>
      </c>
      <c r="D319" s="91">
        <v>3503000</v>
      </c>
      <c r="E319" s="91">
        <v>2154</v>
      </c>
      <c r="F319" s="18">
        <v>30</v>
      </c>
      <c r="G319" s="91">
        <v>99025</v>
      </c>
      <c r="H319" s="92">
        <v>5122604</v>
      </c>
    </row>
    <row r="320" spans="2:8" ht="14.1" customHeight="1" x14ac:dyDescent="0.15">
      <c r="B320" s="70"/>
      <c r="C320" s="22" t="s">
        <v>78</v>
      </c>
      <c r="D320" s="91">
        <v>3907000</v>
      </c>
      <c r="E320" s="91">
        <v>3074</v>
      </c>
      <c r="F320" s="18">
        <v>35</v>
      </c>
      <c r="G320" s="91">
        <v>98725</v>
      </c>
      <c r="H320" s="92">
        <v>4628205</v>
      </c>
    </row>
    <row r="321" spans="2:8" ht="14.1" customHeight="1" x14ac:dyDescent="0.15">
      <c r="B321" s="70"/>
      <c r="C321" s="22" t="s">
        <v>80</v>
      </c>
      <c r="D321" s="91">
        <v>4716000</v>
      </c>
      <c r="E321" s="91">
        <v>5503</v>
      </c>
      <c r="F321" s="18">
        <v>40</v>
      </c>
      <c r="G321" s="91">
        <v>98340</v>
      </c>
      <c r="H321" s="92">
        <v>4135487</v>
      </c>
    </row>
    <row r="322" spans="2:8" ht="14.1" customHeight="1" x14ac:dyDescent="0.15">
      <c r="B322" s="70"/>
      <c r="C322" s="22" t="s">
        <v>82</v>
      </c>
      <c r="D322" s="91">
        <v>4716000</v>
      </c>
      <c r="E322" s="91">
        <v>8942</v>
      </c>
      <c r="F322" s="18">
        <v>45</v>
      </c>
      <c r="G322" s="91">
        <v>97771</v>
      </c>
      <c r="H322" s="92">
        <v>3645115</v>
      </c>
    </row>
    <row r="323" spans="2:8" ht="14.1" customHeight="1" x14ac:dyDescent="0.15">
      <c r="B323" s="70"/>
      <c r="C323" s="22" t="s">
        <v>84</v>
      </c>
      <c r="D323" s="91">
        <v>4048000</v>
      </c>
      <c r="E323" s="91">
        <v>12345</v>
      </c>
      <c r="F323" s="18">
        <v>50</v>
      </c>
      <c r="G323" s="91">
        <v>96846</v>
      </c>
      <c r="H323" s="92">
        <v>3158373</v>
      </c>
    </row>
    <row r="324" spans="2:8" ht="14.1" customHeight="1" x14ac:dyDescent="0.15">
      <c r="B324" s="70"/>
      <c r="C324" s="22" t="s">
        <v>86</v>
      </c>
      <c r="D324" s="91">
        <v>3749000</v>
      </c>
      <c r="E324" s="91">
        <v>18506</v>
      </c>
      <c r="F324" s="18">
        <v>55</v>
      </c>
      <c r="G324" s="91">
        <v>95357</v>
      </c>
      <c r="H324" s="92">
        <v>2677576</v>
      </c>
    </row>
    <row r="325" spans="2:8" ht="14.1" customHeight="1" x14ac:dyDescent="0.15">
      <c r="B325" s="70"/>
      <c r="C325" s="22" t="s">
        <v>88</v>
      </c>
      <c r="D325" s="91">
        <v>3818000</v>
      </c>
      <c r="E325" s="91">
        <v>31103</v>
      </c>
      <c r="F325" s="18">
        <v>60</v>
      </c>
      <c r="G325" s="91">
        <v>93030</v>
      </c>
      <c r="H325" s="92">
        <v>2206200</v>
      </c>
    </row>
    <row r="326" spans="2:8" ht="14.1" customHeight="1" x14ac:dyDescent="0.15">
      <c r="B326" s="70"/>
      <c r="C326" s="22" t="s">
        <v>90</v>
      </c>
      <c r="D326" s="91">
        <v>4773000</v>
      </c>
      <c r="E326" s="91">
        <v>64245</v>
      </c>
      <c r="F326" s="18">
        <v>65</v>
      </c>
      <c r="G326" s="91">
        <v>89383</v>
      </c>
      <c r="H326" s="92">
        <v>1749467</v>
      </c>
    </row>
    <row r="327" spans="2:8" ht="14.1" customHeight="1" x14ac:dyDescent="0.15">
      <c r="B327" s="70"/>
      <c r="C327" s="22" t="s">
        <v>92</v>
      </c>
      <c r="D327" s="91">
        <v>3611000</v>
      </c>
      <c r="E327" s="91">
        <v>74272</v>
      </c>
      <c r="F327" s="18">
        <v>70</v>
      </c>
      <c r="G327" s="91">
        <v>83657</v>
      </c>
      <c r="H327" s="92">
        <v>1315898</v>
      </c>
    </row>
    <row r="328" spans="2:8" ht="14.1" customHeight="1" x14ac:dyDescent="0.15">
      <c r="B328" s="70"/>
      <c r="C328" s="22" t="s">
        <v>94</v>
      </c>
      <c r="D328" s="91">
        <v>2997000</v>
      </c>
      <c r="E328" s="91">
        <v>99591</v>
      </c>
      <c r="F328" s="18">
        <v>75</v>
      </c>
      <c r="G328" s="91">
        <v>75326</v>
      </c>
      <c r="H328" s="92">
        <v>917211</v>
      </c>
    </row>
    <row r="329" spans="2:8" ht="14.1" customHeight="1" x14ac:dyDescent="0.15">
      <c r="B329" s="70"/>
      <c r="C329" s="22" t="s">
        <v>95</v>
      </c>
      <c r="D329" s="91">
        <v>2150000</v>
      </c>
      <c r="E329" s="91">
        <v>129904</v>
      </c>
      <c r="F329" s="18">
        <v>80</v>
      </c>
      <c r="G329" s="91">
        <v>63517</v>
      </c>
      <c r="H329" s="92">
        <v>568214</v>
      </c>
    </row>
    <row r="330" spans="2:8" ht="14.1" customHeight="1" x14ac:dyDescent="0.15">
      <c r="B330" s="46"/>
      <c r="C330" s="23" t="s">
        <v>96</v>
      </c>
      <c r="D330" s="109">
        <v>1666000</v>
      </c>
      <c r="E330" s="109">
        <v>235063</v>
      </c>
      <c r="F330" s="19">
        <v>85</v>
      </c>
      <c r="G330" s="109">
        <v>46479</v>
      </c>
      <c r="H330" s="110">
        <v>290994</v>
      </c>
    </row>
    <row r="331" spans="2:8" ht="14.1" customHeight="1" x14ac:dyDescent="0.15">
      <c r="B331" s="70" t="s">
        <v>7</v>
      </c>
      <c r="C331" s="21" t="s">
        <v>64</v>
      </c>
      <c r="D331" s="72">
        <v>2361000</v>
      </c>
      <c r="E331" s="72">
        <v>1158</v>
      </c>
      <c r="F331" s="17">
        <v>0</v>
      </c>
      <c r="G331" s="72">
        <v>100000</v>
      </c>
      <c r="H331" s="73">
        <v>8726455</v>
      </c>
    </row>
    <row r="332" spans="2:8" ht="14.1" customHeight="1" x14ac:dyDescent="0.15">
      <c r="B332" s="134"/>
      <c r="C332" s="22" t="s">
        <v>66</v>
      </c>
      <c r="D332" s="91">
        <v>2532000</v>
      </c>
      <c r="E332" s="91">
        <v>142</v>
      </c>
      <c r="F332" s="18">
        <v>5</v>
      </c>
      <c r="G332" s="91">
        <v>99753</v>
      </c>
      <c r="H332" s="92">
        <v>8227478</v>
      </c>
    </row>
    <row r="333" spans="2:8" ht="14.1" customHeight="1" x14ac:dyDescent="0.15">
      <c r="B333" s="134"/>
      <c r="C333" s="22" t="s">
        <v>68</v>
      </c>
      <c r="D333" s="91">
        <v>2627000</v>
      </c>
      <c r="E333" s="91">
        <v>161</v>
      </c>
      <c r="F333" s="18">
        <v>10</v>
      </c>
      <c r="G333" s="91">
        <v>99724</v>
      </c>
      <c r="H333" s="92">
        <v>7728793</v>
      </c>
    </row>
    <row r="334" spans="2:8" ht="14.1" customHeight="1" x14ac:dyDescent="0.15">
      <c r="B334" s="134"/>
      <c r="C334" s="22" t="s">
        <v>70</v>
      </c>
      <c r="D334" s="91">
        <v>2867000</v>
      </c>
      <c r="E334" s="91">
        <v>351</v>
      </c>
      <c r="F334" s="18">
        <v>15</v>
      </c>
      <c r="G334" s="91">
        <v>99695</v>
      </c>
      <c r="H334" s="92">
        <v>7230233</v>
      </c>
    </row>
    <row r="335" spans="2:8" ht="14.1" customHeight="1" x14ac:dyDescent="0.15">
      <c r="B335" s="134"/>
      <c r="C335" s="22" t="s">
        <v>72</v>
      </c>
      <c r="D335" s="91">
        <v>2882000</v>
      </c>
      <c r="E335" s="91">
        <v>556</v>
      </c>
      <c r="F335" s="18">
        <v>20</v>
      </c>
      <c r="G335" s="91">
        <v>99633</v>
      </c>
      <c r="H335" s="92">
        <v>6731897</v>
      </c>
    </row>
    <row r="336" spans="2:8" ht="14.1" customHeight="1" x14ac:dyDescent="0.15">
      <c r="B336" s="134"/>
      <c r="C336" s="22" t="s">
        <v>74</v>
      </c>
      <c r="D336" s="91">
        <v>2936000</v>
      </c>
      <c r="E336" s="91">
        <v>729</v>
      </c>
      <c r="F336" s="18">
        <v>25</v>
      </c>
      <c r="G336" s="91">
        <v>99536</v>
      </c>
      <c r="H336" s="92">
        <v>6233969</v>
      </c>
    </row>
    <row r="337" spans="2:8" ht="14.1" customHeight="1" x14ac:dyDescent="0.15">
      <c r="B337" s="134"/>
      <c r="C337" s="22" t="s">
        <v>76</v>
      </c>
      <c r="D337" s="91">
        <v>3379000</v>
      </c>
      <c r="E337" s="91">
        <v>1100</v>
      </c>
      <c r="F337" s="18">
        <v>30</v>
      </c>
      <c r="G337" s="91">
        <v>99415</v>
      </c>
      <c r="H337" s="92">
        <v>5736581</v>
      </c>
    </row>
    <row r="338" spans="2:8" ht="14.1" customHeight="1" x14ac:dyDescent="0.15">
      <c r="B338" s="134"/>
      <c r="C338" s="22" t="s">
        <v>78</v>
      </c>
      <c r="D338" s="91">
        <v>3776000</v>
      </c>
      <c r="E338" s="91">
        <v>1675</v>
      </c>
      <c r="F338" s="18">
        <v>35</v>
      </c>
      <c r="G338" s="91">
        <v>99255</v>
      </c>
      <c r="H338" s="92">
        <v>5239885</v>
      </c>
    </row>
    <row r="339" spans="2:8" ht="14.1" customHeight="1" x14ac:dyDescent="0.15">
      <c r="B339" s="134"/>
      <c r="C339" s="22" t="s">
        <v>80</v>
      </c>
      <c r="D339" s="91">
        <v>4564000</v>
      </c>
      <c r="E339" s="91">
        <v>3314</v>
      </c>
      <c r="F339" s="18">
        <v>40</v>
      </c>
      <c r="G339" s="91">
        <v>99035</v>
      </c>
      <c r="H339" s="92">
        <v>4744131</v>
      </c>
    </row>
    <row r="340" spans="2:8" ht="14.1" customHeight="1" x14ac:dyDescent="0.15">
      <c r="B340" s="134"/>
      <c r="C340" s="22" t="s">
        <v>82</v>
      </c>
      <c r="D340" s="91">
        <v>4583000</v>
      </c>
      <c r="E340" s="91">
        <v>5077</v>
      </c>
      <c r="F340" s="18">
        <v>45</v>
      </c>
      <c r="G340" s="91">
        <v>98684</v>
      </c>
      <c r="H340" s="92">
        <v>4249765</v>
      </c>
    </row>
    <row r="341" spans="2:8" ht="14.1" customHeight="1" x14ac:dyDescent="0.15">
      <c r="B341" s="134"/>
      <c r="C341" s="22" t="s">
        <v>84</v>
      </c>
      <c r="D341" s="91">
        <v>3982000</v>
      </c>
      <c r="E341" s="91">
        <v>6715</v>
      </c>
      <c r="F341" s="18">
        <v>50</v>
      </c>
      <c r="G341" s="91">
        <v>98136</v>
      </c>
      <c r="H341" s="92">
        <v>3757610</v>
      </c>
    </row>
    <row r="342" spans="2:8" ht="14.1" customHeight="1" x14ac:dyDescent="0.15">
      <c r="B342" s="134"/>
      <c r="C342" s="22" t="s">
        <v>86</v>
      </c>
      <c r="D342" s="91">
        <v>3754000</v>
      </c>
      <c r="E342" s="91">
        <v>9021</v>
      </c>
      <c r="F342" s="18">
        <v>55</v>
      </c>
      <c r="G342" s="91">
        <v>97304</v>
      </c>
      <c r="H342" s="92">
        <v>3268887</v>
      </c>
    </row>
    <row r="343" spans="2:8" ht="14.1" customHeight="1" x14ac:dyDescent="0.15">
      <c r="B343" s="134"/>
      <c r="C343" s="22" t="s">
        <v>88</v>
      </c>
      <c r="D343" s="91">
        <v>3919000</v>
      </c>
      <c r="E343" s="91">
        <v>13801</v>
      </c>
      <c r="F343" s="18">
        <v>60</v>
      </c>
      <c r="G343" s="91">
        <v>96139</v>
      </c>
      <c r="H343" s="92">
        <v>2785115</v>
      </c>
    </row>
    <row r="344" spans="2:8" ht="14.1" customHeight="1" x14ac:dyDescent="0.15">
      <c r="B344" s="134"/>
      <c r="C344" s="22" t="s">
        <v>90</v>
      </c>
      <c r="D344" s="91">
        <v>5095000</v>
      </c>
      <c r="E344" s="91">
        <v>28188</v>
      </c>
      <c r="F344" s="18">
        <v>65</v>
      </c>
      <c r="G344" s="91">
        <v>94487</v>
      </c>
      <c r="H344" s="92">
        <v>2308278</v>
      </c>
    </row>
    <row r="345" spans="2:8" ht="14.1" customHeight="1" x14ac:dyDescent="0.15">
      <c r="B345" s="134"/>
      <c r="C345" s="22" t="s">
        <v>92</v>
      </c>
      <c r="D345" s="91">
        <v>4100000</v>
      </c>
      <c r="E345" s="91">
        <v>34869</v>
      </c>
      <c r="F345" s="18">
        <v>70</v>
      </c>
      <c r="G345" s="91">
        <v>91960</v>
      </c>
      <c r="H345" s="92">
        <v>1841693</v>
      </c>
    </row>
    <row r="346" spans="2:8" ht="14.1" customHeight="1" x14ac:dyDescent="0.15">
      <c r="B346" s="134"/>
      <c r="C346" s="22" t="s">
        <v>94</v>
      </c>
      <c r="D346" s="91">
        <v>3714000</v>
      </c>
      <c r="E346" s="91">
        <v>56213</v>
      </c>
      <c r="F346" s="18">
        <v>75</v>
      </c>
      <c r="G346" s="91">
        <v>88088</v>
      </c>
      <c r="H346" s="92">
        <v>1390851</v>
      </c>
    </row>
    <row r="347" spans="2:8" ht="14.1" customHeight="1" x14ac:dyDescent="0.15">
      <c r="B347" s="134"/>
      <c r="C347" s="22" t="s">
        <v>95</v>
      </c>
      <c r="D347" s="91">
        <v>3127000</v>
      </c>
      <c r="E347" s="91">
        <v>96264</v>
      </c>
      <c r="F347" s="18">
        <v>80</v>
      </c>
      <c r="G347" s="91">
        <v>81530</v>
      </c>
      <c r="H347" s="92">
        <v>965180</v>
      </c>
    </row>
    <row r="348" spans="2:8" ht="14.1" customHeight="1" thickBot="1" x14ac:dyDescent="0.2">
      <c r="B348" s="135"/>
      <c r="C348" s="24" t="s">
        <v>96</v>
      </c>
      <c r="D348" s="137">
        <v>3773000</v>
      </c>
      <c r="E348" s="137">
        <v>390286</v>
      </c>
      <c r="F348" s="20">
        <v>85</v>
      </c>
      <c r="G348" s="137">
        <v>69677</v>
      </c>
      <c r="H348" s="138">
        <v>584371</v>
      </c>
    </row>
    <row r="349" spans="2:8" ht="14.1" customHeight="1" thickTop="1" x14ac:dyDescent="0.15"/>
    <row r="350" spans="2:8" ht="14.1" customHeight="1" thickBot="1" x14ac:dyDescent="0.2">
      <c r="B350" s="25" t="s">
        <v>190</v>
      </c>
    </row>
    <row r="351" spans="2:8" ht="14.1" customHeight="1" thickTop="1" x14ac:dyDescent="0.15">
      <c r="B351" s="26"/>
      <c r="C351" s="252" t="s">
        <v>37</v>
      </c>
      <c r="D351" s="253"/>
      <c r="E351" s="253"/>
      <c r="F351" s="253"/>
      <c r="G351" s="253"/>
      <c r="H351" s="272"/>
    </row>
    <row r="352" spans="2:8" ht="14.1" customHeight="1" x14ac:dyDescent="0.15">
      <c r="B352" s="28" t="s">
        <v>13</v>
      </c>
      <c r="C352" s="33" t="s">
        <v>17</v>
      </c>
      <c r="D352" s="34" t="s">
        <v>11</v>
      </c>
      <c r="E352" s="34" t="s">
        <v>1</v>
      </c>
      <c r="F352" s="34" t="s">
        <v>9</v>
      </c>
      <c r="G352" s="34" t="s">
        <v>4</v>
      </c>
      <c r="H352" s="35" t="s">
        <v>5</v>
      </c>
    </row>
    <row r="353" spans="2:8" ht="14.1" customHeight="1" x14ac:dyDescent="0.15">
      <c r="B353" s="43"/>
      <c r="C353" s="46" t="s">
        <v>10</v>
      </c>
      <c r="D353" s="47" t="s">
        <v>12</v>
      </c>
      <c r="E353" s="47" t="s">
        <v>12</v>
      </c>
      <c r="F353" s="48" t="s">
        <v>39</v>
      </c>
      <c r="G353" s="48" t="s">
        <v>58</v>
      </c>
      <c r="H353" s="49" t="s">
        <v>59</v>
      </c>
    </row>
    <row r="354" spans="2:8" ht="14.1" customHeight="1" x14ac:dyDescent="0.15">
      <c r="B354" s="70" t="s">
        <v>2</v>
      </c>
      <c r="C354" s="21" t="s">
        <v>64</v>
      </c>
      <c r="D354" s="72">
        <v>2439000</v>
      </c>
      <c r="E354" s="72">
        <v>1266</v>
      </c>
      <c r="F354" s="17">
        <v>0</v>
      </c>
      <c r="G354" s="72">
        <v>100000</v>
      </c>
      <c r="H354" s="73">
        <v>8125281</v>
      </c>
    </row>
    <row r="355" spans="2:8" ht="14.1" customHeight="1" x14ac:dyDescent="0.15">
      <c r="B355" s="70"/>
      <c r="C355" s="22" t="s">
        <v>66</v>
      </c>
      <c r="D355" s="91">
        <v>2621000</v>
      </c>
      <c r="E355" s="91">
        <v>206</v>
      </c>
      <c r="F355" s="18">
        <v>5</v>
      </c>
      <c r="G355" s="91">
        <v>99735</v>
      </c>
      <c r="H355" s="92">
        <v>7626381</v>
      </c>
    </row>
    <row r="356" spans="2:8" ht="14.1" customHeight="1" x14ac:dyDescent="0.15">
      <c r="B356" s="70"/>
      <c r="C356" s="22" t="s">
        <v>68</v>
      </c>
      <c r="D356" s="91">
        <v>2733000</v>
      </c>
      <c r="E356" s="91">
        <v>266</v>
      </c>
      <c r="F356" s="18">
        <v>10</v>
      </c>
      <c r="G356" s="91">
        <v>99697</v>
      </c>
      <c r="H356" s="92">
        <v>7127810</v>
      </c>
    </row>
    <row r="357" spans="2:8" ht="14.1" customHeight="1" x14ac:dyDescent="0.15">
      <c r="B357" s="70"/>
      <c r="C357" s="22" t="s">
        <v>70</v>
      </c>
      <c r="D357" s="91">
        <v>2980000</v>
      </c>
      <c r="E357" s="91">
        <v>747</v>
      </c>
      <c r="F357" s="18">
        <v>15</v>
      </c>
      <c r="G357" s="91">
        <v>99648</v>
      </c>
      <c r="H357" s="92">
        <v>6629431</v>
      </c>
    </row>
    <row r="358" spans="2:8" ht="14.1" customHeight="1" x14ac:dyDescent="0.15">
      <c r="B358" s="70"/>
      <c r="C358" s="22" t="s">
        <v>72</v>
      </c>
      <c r="D358" s="91">
        <v>3063000</v>
      </c>
      <c r="E358" s="91">
        <v>1406</v>
      </c>
      <c r="F358" s="18">
        <v>20</v>
      </c>
      <c r="G358" s="91">
        <v>99524</v>
      </c>
      <c r="H358" s="92">
        <v>6131454</v>
      </c>
    </row>
    <row r="359" spans="2:8" ht="14.1" customHeight="1" x14ac:dyDescent="0.15">
      <c r="B359" s="70"/>
      <c r="C359" s="22" t="s">
        <v>74</v>
      </c>
      <c r="D359" s="91">
        <v>3011000</v>
      </c>
      <c r="E359" s="91">
        <v>1518</v>
      </c>
      <c r="F359" s="18">
        <v>25</v>
      </c>
      <c r="G359" s="91">
        <v>99295</v>
      </c>
      <c r="H359" s="92">
        <v>5634384</v>
      </c>
    </row>
    <row r="360" spans="2:8" ht="14.1" customHeight="1" x14ac:dyDescent="0.15">
      <c r="B360" s="70"/>
      <c r="C360" s="22" t="s">
        <v>76</v>
      </c>
      <c r="D360" s="91">
        <v>3408000</v>
      </c>
      <c r="E360" s="91">
        <v>2065</v>
      </c>
      <c r="F360" s="18">
        <v>30</v>
      </c>
      <c r="G360" s="91">
        <v>99046</v>
      </c>
      <c r="H360" s="92">
        <v>5138523</v>
      </c>
    </row>
    <row r="361" spans="2:8" ht="14.1" customHeight="1" x14ac:dyDescent="0.15">
      <c r="B361" s="70"/>
      <c r="C361" s="22" t="s">
        <v>78</v>
      </c>
      <c r="D361" s="91">
        <v>3805000</v>
      </c>
      <c r="E361" s="91">
        <v>2955</v>
      </c>
      <c r="F361" s="18">
        <v>35</v>
      </c>
      <c r="G361" s="91">
        <v>98749</v>
      </c>
      <c r="H361" s="92">
        <v>4644008</v>
      </c>
    </row>
    <row r="362" spans="2:8" ht="14.1" customHeight="1" x14ac:dyDescent="0.15">
      <c r="B362" s="70"/>
      <c r="C362" s="22" t="s">
        <v>80</v>
      </c>
      <c r="D362" s="91">
        <v>4538000</v>
      </c>
      <c r="E362" s="91">
        <v>5243</v>
      </c>
      <c r="F362" s="18">
        <v>40</v>
      </c>
      <c r="G362" s="91">
        <v>98371</v>
      </c>
      <c r="H362" s="92">
        <v>4151159</v>
      </c>
    </row>
    <row r="363" spans="2:8" ht="14.1" customHeight="1" x14ac:dyDescent="0.15">
      <c r="B363" s="70"/>
      <c r="C363" s="22" t="s">
        <v>82</v>
      </c>
      <c r="D363" s="91">
        <v>4821000</v>
      </c>
      <c r="E363" s="91">
        <v>8757</v>
      </c>
      <c r="F363" s="18">
        <v>45</v>
      </c>
      <c r="G363" s="91">
        <v>97815</v>
      </c>
      <c r="H363" s="92">
        <v>3660590</v>
      </c>
    </row>
    <row r="364" spans="2:8" ht="14.1" customHeight="1" x14ac:dyDescent="0.15">
      <c r="B364" s="70"/>
      <c r="C364" s="22" t="s">
        <v>84</v>
      </c>
      <c r="D364" s="91">
        <v>4151000</v>
      </c>
      <c r="E364" s="91">
        <v>12582</v>
      </c>
      <c r="F364" s="18">
        <v>50</v>
      </c>
      <c r="G364" s="91">
        <v>96923</v>
      </c>
      <c r="H364" s="92">
        <v>3173566</v>
      </c>
    </row>
    <row r="365" spans="2:8" ht="14.1" customHeight="1" x14ac:dyDescent="0.15">
      <c r="B365" s="70"/>
      <c r="C365" s="22" t="s">
        <v>86</v>
      </c>
      <c r="D365" s="91">
        <v>3779000</v>
      </c>
      <c r="E365" s="91">
        <v>18310</v>
      </c>
      <c r="F365" s="18">
        <v>55</v>
      </c>
      <c r="G365" s="91">
        <v>95451</v>
      </c>
      <c r="H365" s="92">
        <v>2692330</v>
      </c>
    </row>
    <row r="366" spans="2:8" ht="14.1" customHeight="1" x14ac:dyDescent="0.15">
      <c r="B366" s="70"/>
      <c r="C366" s="22" t="s">
        <v>88</v>
      </c>
      <c r="D366" s="91">
        <v>3715000</v>
      </c>
      <c r="E366" s="91">
        <v>30002</v>
      </c>
      <c r="F366" s="18">
        <v>60</v>
      </c>
      <c r="G366" s="91">
        <v>93144</v>
      </c>
      <c r="H366" s="92">
        <v>2220400</v>
      </c>
    </row>
    <row r="367" spans="2:8" ht="14.1" customHeight="1" x14ac:dyDescent="0.15">
      <c r="B367" s="70"/>
      <c r="C367" s="22" t="s">
        <v>90</v>
      </c>
      <c r="D367" s="91">
        <v>4507000</v>
      </c>
      <c r="E367" s="91">
        <v>59936</v>
      </c>
      <c r="F367" s="18">
        <v>65</v>
      </c>
      <c r="G367" s="91">
        <v>89507</v>
      </c>
      <c r="H367" s="92">
        <v>1763121</v>
      </c>
    </row>
    <row r="368" spans="2:8" ht="14.1" customHeight="1" x14ac:dyDescent="0.15">
      <c r="B368" s="70"/>
      <c r="C368" s="22" t="s">
        <v>92</v>
      </c>
      <c r="D368" s="91">
        <v>3851000</v>
      </c>
      <c r="E368" s="91">
        <v>77805</v>
      </c>
      <c r="F368" s="18">
        <v>70</v>
      </c>
      <c r="G368" s="91">
        <v>83869</v>
      </c>
      <c r="H368" s="92">
        <v>1328666</v>
      </c>
    </row>
    <row r="369" spans="2:8" ht="14.1" customHeight="1" x14ac:dyDescent="0.15">
      <c r="B369" s="70"/>
      <c r="C369" s="22" t="s">
        <v>94</v>
      </c>
      <c r="D369" s="91">
        <v>3089000</v>
      </c>
      <c r="E369" s="91">
        <v>101156</v>
      </c>
      <c r="F369" s="18">
        <v>75</v>
      </c>
      <c r="G369" s="91">
        <v>75586</v>
      </c>
      <c r="H369" s="92">
        <v>928753</v>
      </c>
    </row>
    <row r="370" spans="2:8" ht="14.1" customHeight="1" x14ac:dyDescent="0.15">
      <c r="B370" s="70"/>
      <c r="C370" s="22" t="s">
        <v>95</v>
      </c>
      <c r="D370" s="91">
        <v>2187000</v>
      </c>
      <c r="E370" s="91">
        <v>129610</v>
      </c>
      <c r="F370" s="18">
        <v>80</v>
      </c>
      <c r="G370" s="91">
        <v>63835</v>
      </c>
      <c r="H370" s="92">
        <v>578515</v>
      </c>
    </row>
    <row r="371" spans="2:8" ht="14.1" customHeight="1" x14ac:dyDescent="0.15">
      <c r="B371" s="46"/>
      <c r="C371" s="23" t="s">
        <v>96</v>
      </c>
      <c r="D371" s="109">
        <v>1758000</v>
      </c>
      <c r="E371" s="109">
        <v>245002</v>
      </c>
      <c r="F371" s="19">
        <v>85</v>
      </c>
      <c r="G371" s="109">
        <v>47086</v>
      </c>
      <c r="H371" s="110">
        <v>298977</v>
      </c>
    </row>
    <row r="372" spans="2:8" ht="14.1" customHeight="1" x14ac:dyDescent="0.15">
      <c r="B372" s="70" t="s">
        <v>7</v>
      </c>
      <c r="C372" s="21" t="s">
        <v>64</v>
      </c>
      <c r="D372" s="72">
        <v>2323000</v>
      </c>
      <c r="E372" s="72">
        <v>1127</v>
      </c>
      <c r="F372" s="17">
        <v>0</v>
      </c>
      <c r="G372" s="72">
        <v>100000</v>
      </c>
      <c r="H372" s="73">
        <v>8731703</v>
      </c>
    </row>
    <row r="373" spans="2:8" ht="14.1" customHeight="1" x14ac:dyDescent="0.15">
      <c r="B373" s="134"/>
      <c r="C373" s="22" t="s">
        <v>66</v>
      </c>
      <c r="D373" s="91">
        <v>2499000</v>
      </c>
      <c r="E373" s="91">
        <v>157</v>
      </c>
      <c r="F373" s="18">
        <v>5</v>
      </c>
      <c r="G373" s="91">
        <v>99752</v>
      </c>
      <c r="H373" s="92">
        <v>8232732</v>
      </c>
    </row>
    <row r="374" spans="2:8" ht="14.1" customHeight="1" x14ac:dyDescent="0.15">
      <c r="B374" s="134"/>
      <c r="C374" s="22" t="s">
        <v>68</v>
      </c>
      <c r="D374" s="91">
        <v>2606000</v>
      </c>
      <c r="E374" s="91">
        <v>197</v>
      </c>
      <c r="F374" s="18">
        <v>10</v>
      </c>
      <c r="G374" s="91">
        <v>99722</v>
      </c>
      <c r="H374" s="92">
        <v>7734050</v>
      </c>
    </row>
    <row r="375" spans="2:8" ht="14.1" customHeight="1" x14ac:dyDescent="0.15">
      <c r="B375" s="134"/>
      <c r="C375" s="22" t="s">
        <v>70</v>
      </c>
      <c r="D375" s="91">
        <v>2823000</v>
      </c>
      <c r="E375" s="91">
        <v>396</v>
      </c>
      <c r="F375" s="18">
        <v>15</v>
      </c>
      <c r="G375" s="91">
        <v>99684</v>
      </c>
      <c r="H375" s="92">
        <v>7235525</v>
      </c>
    </row>
    <row r="376" spans="2:8" ht="14.1" customHeight="1" x14ac:dyDescent="0.15">
      <c r="B376" s="134"/>
      <c r="C376" s="22" t="s">
        <v>72</v>
      </c>
      <c r="D376" s="91">
        <v>2900000</v>
      </c>
      <c r="E376" s="91">
        <v>600</v>
      </c>
      <c r="F376" s="18">
        <v>20</v>
      </c>
      <c r="G376" s="91">
        <v>99614</v>
      </c>
      <c r="H376" s="92">
        <v>6737260</v>
      </c>
    </row>
    <row r="377" spans="2:8" ht="14.1" customHeight="1" x14ac:dyDescent="0.15">
      <c r="B377" s="134"/>
      <c r="C377" s="22" t="s">
        <v>74</v>
      </c>
      <c r="D377" s="91">
        <v>2882000</v>
      </c>
      <c r="E377" s="91">
        <v>698</v>
      </c>
      <c r="F377" s="18">
        <v>25</v>
      </c>
      <c r="G377" s="91">
        <v>99510</v>
      </c>
      <c r="H377" s="92">
        <v>6239452</v>
      </c>
    </row>
    <row r="378" spans="2:8" ht="14.1" customHeight="1" x14ac:dyDescent="0.15">
      <c r="B378" s="134"/>
      <c r="C378" s="22" t="s">
        <v>76</v>
      </c>
      <c r="D378" s="91">
        <v>3283000</v>
      </c>
      <c r="E378" s="91">
        <v>1049</v>
      </c>
      <c r="F378" s="18">
        <v>30</v>
      </c>
      <c r="G378" s="91">
        <v>99392</v>
      </c>
      <c r="H378" s="92">
        <v>5742182</v>
      </c>
    </row>
    <row r="379" spans="2:8" ht="14.1" customHeight="1" x14ac:dyDescent="0.15">
      <c r="B379" s="134"/>
      <c r="C379" s="22" t="s">
        <v>78</v>
      </c>
      <c r="D379" s="91">
        <v>3678000</v>
      </c>
      <c r="E379" s="91">
        <v>1655</v>
      </c>
      <c r="F379" s="18">
        <v>35</v>
      </c>
      <c r="G379" s="91">
        <v>99235</v>
      </c>
      <c r="H379" s="92">
        <v>5245598</v>
      </c>
    </row>
    <row r="380" spans="2:8" ht="14.1" customHeight="1" x14ac:dyDescent="0.15">
      <c r="B380" s="134"/>
      <c r="C380" s="22" t="s">
        <v>80</v>
      </c>
      <c r="D380" s="91">
        <v>4388000</v>
      </c>
      <c r="E380" s="91">
        <v>3095</v>
      </c>
      <c r="F380" s="18">
        <v>40</v>
      </c>
      <c r="G380" s="91">
        <v>99013</v>
      </c>
      <c r="H380" s="92">
        <v>4749939</v>
      </c>
    </row>
    <row r="381" spans="2:8" ht="14.1" customHeight="1" x14ac:dyDescent="0.15">
      <c r="B381" s="134"/>
      <c r="C381" s="22" t="s">
        <v>82</v>
      </c>
      <c r="D381" s="91">
        <v>4685000</v>
      </c>
      <c r="E381" s="91">
        <v>5244</v>
      </c>
      <c r="F381" s="18">
        <v>45</v>
      </c>
      <c r="G381" s="91">
        <v>98672</v>
      </c>
      <c r="H381" s="92">
        <v>4255664</v>
      </c>
    </row>
    <row r="382" spans="2:8" ht="14.1" customHeight="1" x14ac:dyDescent="0.15">
      <c r="B382" s="134"/>
      <c r="C382" s="22" t="s">
        <v>84</v>
      </c>
      <c r="D382" s="91">
        <v>4078000</v>
      </c>
      <c r="E382" s="91">
        <v>6909</v>
      </c>
      <c r="F382" s="18">
        <v>50</v>
      </c>
      <c r="G382" s="91">
        <v>98114</v>
      </c>
      <c r="H382" s="92">
        <v>3763586</v>
      </c>
    </row>
    <row r="383" spans="2:8" ht="14.1" customHeight="1" x14ac:dyDescent="0.15">
      <c r="B383" s="134"/>
      <c r="C383" s="22" t="s">
        <v>86</v>
      </c>
      <c r="D383" s="91">
        <v>3775000</v>
      </c>
      <c r="E383" s="91">
        <v>9072</v>
      </c>
      <c r="F383" s="18">
        <v>55</v>
      </c>
      <c r="G383" s="91">
        <v>97285</v>
      </c>
      <c r="H383" s="92">
        <v>3274961</v>
      </c>
    </row>
    <row r="384" spans="2:8" ht="14.1" customHeight="1" x14ac:dyDescent="0.15">
      <c r="B384" s="134"/>
      <c r="C384" s="22" t="s">
        <v>88</v>
      </c>
      <c r="D384" s="91">
        <v>3807000</v>
      </c>
      <c r="E384" s="91">
        <v>13345</v>
      </c>
      <c r="F384" s="18">
        <v>60</v>
      </c>
      <c r="G384" s="91">
        <v>96119</v>
      </c>
      <c r="H384" s="92">
        <v>2791287</v>
      </c>
    </row>
    <row r="385" spans="2:8" ht="14.1" customHeight="1" x14ac:dyDescent="0.15">
      <c r="B385" s="134"/>
      <c r="C385" s="22" t="s">
        <v>90</v>
      </c>
      <c r="D385" s="91">
        <v>4808000</v>
      </c>
      <c r="E385" s="91">
        <v>26437</v>
      </c>
      <c r="F385" s="18">
        <v>65</v>
      </c>
      <c r="G385" s="91">
        <v>94466</v>
      </c>
      <c r="H385" s="92">
        <v>2314585</v>
      </c>
    </row>
    <row r="386" spans="2:8" ht="14.1" customHeight="1" x14ac:dyDescent="0.15">
      <c r="B386" s="134"/>
      <c r="C386" s="22" t="s">
        <v>92</v>
      </c>
      <c r="D386" s="91">
        <v>4344000</v>
      </c>
      <c r="E386" s="91">
        <v>36723</v>
      </c>
      <c r="F386" s="18">
        <v>70</v>
      </c>
      <c r="G386" s="91">
        <v>91962</v>
      </c>
      <c r="H386" s="92">
        <v>1848009</v>
      </c>
    </row>
    <row r="387" spans="2:8" ht="14.1" customHeight="1" x14ac:dyDescent="0.15">
      <c r="B387" s="134"/>
      <c r="C387" s="22" t="s">
        <v>94</v>
      </c>
      <c r="D387" s="91">
        <v>3815000</v>
      </c>
      <c r="E387" s="91">
        <v>57120</v>
      </c>
      <c r="F387" s="18">
        <v>75</v>
      </c>
      <c r="G387" s="91">
        <v>88079</v>
      </c>
      <c r="H387" s="92">
        <v>1397200</v>
      </c>
    </row>
    <row r="388" spans="2:8" ht="14.1" customHeight="1" x14ac:dyDescent="0.15">
      <c r="B388" s="134"/>
      <c r="C388" s="22" t="s">
        <v>95</v>
      </c>
      <c r="D388" s="91">
        <v>3143000</v>
      </c>
      <c r="E388" s="91">
        <v>95529</v>
      </c>
      <c r="F388" s="18">
        <v>80</v>
      </c>
      <c r="G388" s="91">
        <v>81549</v>
      </c>
      <c r="H388" s="92">
        <v>971597</v>
      </c>
    </row>
    <row r="389" spans="2:8" ht="14.1" customHeight="1" thickBot="1" x14ac:dyDescent="0.2">
      <c r="B389" s="135"/>
      <c r="C389" s="24" t="s">
        <v>96</v>
      </c>
      <c r="D389" s="137">
        <v>3926000</v>
      </c>
      <c r="E389" s="137">
        <v>403886</v>
      </c>
      <c r="F389" s="20">
        <v>85</v>
      </c>
      <c r="G389" s="137">
        <v>69897</v>
      </c>
      <c r="H389" s="138">
        <v>590216</v>
      </c>
    </row>
    <row r="390" spans="2:8" ht="14.1" customHeight="1" thickTop="1" x14ac:dyDescent="0.15"/>
    <row r="391" spans="2:8" ht="14.25" thickBot="1" x14ac:dyDescent="0.2">
      <c r="B391" s="25" t="s">
        <v>192</v>
      </c>
    </row>
    <row r="392" spans="2:8" ht="14.25" thickTop="1" x14ac:dyDescent="0.15">
      <c r="B392" s="26"/>
      <c r="C392" s="252" t="s">
        <v>37</v>
      </c>
      <c r="D392" s="253"/>
      <c r="E392" s="253"/>
      <c r="F392" s="253"/>
      <c r="G392" s="253"/>
      <c r="H392" s="272"/>
    </row>
    <row r="393" spans="2:8" x14ac:dyDescent="0.15">
      <c r="B393" s="28" t="s">
        <v>13</v>
      </c>
      <c r="C393" s="33" t="s">
        <v>17</v>
      </c>
      <c r="D393" s="34" t="s">
        <v>11</v>
      </c>
      <c r="E393" s="34" t="s">
        <v>1</v>
      </c>
      <c r="F393" s="34" t="s">
        <v>9</v>
      </c>
      <c r="G393" s="34" t="s">
        <v>4</v>
      </c>
      <c r="H393" s="35" t="s">
        <v>5</v>
      </c>
    </row>
    <row r="394" spans="2:8" ht="14.25" x14ac:dyDescent="0.15">
      <c r="B394" s="43"/>
      <c r="C394" s="46" t="s">
        <v>10</v>
      </c>
      <c r="D394" s="47" t="s">
        <v>12</v>
      </c>
      <c r="E394" s="47" t="s">
        <v>12</v>
      </c>
      <c r="F394" s="48" t="s">
        <v>193</v>
      </c>
      <c r="G394" s="48" t="s">
        <v>194</v>
      </c>
      <c r="H394" s="49" t="s">
        <v>195</v>
      </c>
    </row>
    <row r="395" spans="2:8" x14ac:dyDescent="0.15">
      <c r="B395" s="70" t="s">
        <v>2</v>
      </c>
      <c r="C395" s="21" t="s">
        <v>64</v>
      </c>
      <c r="D395" s="72">
        <v>2397000</v>
      </c>
      <c r="E395" s="72">
        <v>1229</v>
      </c>
      <c r="F395" s="17">
        <v>0</v>
      </c>
      <c r="G395" s="72">
        <v>100000</v>
      </c>
      <c r="H395" s="73">
        <v>8141167</v>
      </c>
    </row>
    <row r="396" spans="2:8" x14ac:dyDescent="0.15">
      <c r="B396" s="70"/>
      <c r="C396" s="22" t="s">
        <v>66</v>
      </c>
      <c r="D396" s="91">
        <v>2575000</v>
      </c>
      <c r="E396" s="91">
        <v>209</v>
      </c>
      <c r="F396" s="18">
        <v>5</v>
      </c>
      <c r="G396" s="91">
        <v>99732</v>
      </c>
      <c r="H396" s="92">
        <v>7642284</v>
      </c>
    </row>
    <row r="397" spans="2:8" x14ac:dyDescent="0.15">
      <c r="B397" s="70"/>
      <c r="C397" s="22" t="s">
        <v>68</v>
      </c>
      <c r="D397" s="91">
        <v>2711000</v>
      </c>
      <c r="E397" s="91">
        <v>236</v>
      </c>
      <c r="F397" s="18">
        <v>10</v>
      </c>
      <c r="G397" s="91">
        <v>99693</v>
      </c>
      <c r="H397" s="92">
        <v>7143724</v>
      </c>
    </row>
    <row r="398" spans="2:8" x14ac:dyDescent="0.15">
      <c r="B398" s="70"/>
      <c r="C398" s="22" t="s">
        <v>70</v>
      </c>
      <c r="D398" s="91">
        <v>2927000</v>
      </c>
      <c r="E398" s="91">
        <v>771</v>
      </c>
      <c r="F398" s="18">
        <v>15</v>
      </c>
      <c r="G398" s="91">
        <v>99648</v>
      </c>
      <c r="H398" s="92">
        <v>6645360</v>
      </c>
    </row>
    <row r="399" spans="2:8" x14ac:dyDescent="0.15">
      <c r="B399" s="70"/>
      <c r="C399" s="22" t="s">
        <v>72</v>
      </c>
      <c r="D399" s="91">
        <v>3063000</v>
      </c>
      <c r="E399" s="91">
        <v>1430</v>
      </c>
      <c r="F399" s="18">
        <v>20</v>
      </c>
      <c r="G399" s="91">
        <v>99518</v>
      </c>
      <c r="H399" s="92">
        <v>6147387</v>
      </c>
    </row>
    <row r="400" spans="2:8" x14ac:dyDescent="0.15">
      <c r="B400" s="70"/>
      <c r="C400" s="22" t="s">
        <v>74</v>
      </c>
      <c r="D400" s="91">
        <v>3000000</v>
      </c>
      <c r="E400" s="91">
        <v>1372</v>
      </c>
      <c r="F400" s="18">
        <v>25</v>
      </c>
      <c r="G400" s="91">
        <v>99288</v>
      </c>
      <c r="H400" s="92">
        <v>5650365</v>
      </c>
    </row>
    <row r="401" spans="2:8" x14ac:dyDescent="0.15">
      <c r="B401" s="70"/>
      <c r="C401" s="22" t="s">
        <v>76</v>
      </c>
      <c r="D401" s="91">
        <v>3300000</v>
      </c>
      <c r="E401" s="91">
        <v>1961</v>
      </c>
      <c r="F401" s="18">
        <v>30</v>
      </c>
      <c r="G401" s="91">
        <v>99059</v>
      </c>
      <c r="H401" s="92">
        <v>5154474</v>
      </c>
    </row>
    <row r="402" spans="2:8" x14ac:dyDescent="0.15">
      <c r="B402" s="70"/>
      <c r="C402" s="22" t="s">
        <v>78</v>
      </c>
      <c r="D402" s="91">
        <v>3724000</v>
      </c>
      <c r="E402" s="91">
        <v>2851</v>
      </c>
      <c r="F402" s="18">
        <v>35</v>
      </c>
      <c r="G402" s="91">
        <v>98769</v>
      </c>
      <c r="H402" s="92">
        <v>4659887</v>
      </c>
    </row>
    <row r="403" spans="2:8" x14ac:dyDescent="0.15">
      <c r="B403" s="70"/>
      <c r="C403" s="22" t="s">
        <v>80</v>
      </c>
      <c r="D403" s="91">
        <v>4341000</v>
      </c>
      <c r="E403" s="91">
        <v>4889</v>
      </c>
      <c r="F403" s="18">
        <v>40</v>
      </c>
      <c r="G403" s="91">
        <v>98395</v>
      </c>
      <c r="H403" s="92">
        <v>4166917</v>
      </c>
    </row>
    <row r="404" spans="2:8" x14ac:dyDescent="0.15">
      <c r="B404" s="70"/>
      <c r="C404" s="22" t="s">
        <v>82</v>
      </c>
      <c r="D404" s="91">
        <v>4892000</v>
      </c>
      <c r="E404" s="91">
        <v>8802</v>
      </c>
      <c r="F404" s="18">
        <v>45</v>
      </c>
      <c r="G404" s="91">
        <v>97851</v>
      </c>
      <c r="H404" s="92">
        <v>3676213</v>
      </c>
    </row>
    <row r="405" spans="2:8" x14ac:dyDescent="0.15">
      <c r="B405" s="70"/>
      <c r="C405" s="22" t="s">
        <v>84</v>
      </c>
      <c r="D405" s="91">
        <v>4255000</v>
      </c>
      <c r="E405" s="91">
        <v>12646</v>
      </c>
      <c r="F405" s="18">
        <v>50</v>
      </c>
      <c r="G405" s="91">
        <v>96967</v>
      </c>
      <c r="H405" s="92">
        <v>3188975</v>
      </c>
    </row>
    <row r="406" spans="2:8" x14ac:dyDescent="0.15">
      <c r="B406" s="70"/>
      <c r="C406" s="22" t="s">
        <v>86</v>
      </c>
      <c r="D406" s="91">
        <v>3809000</v>
      </c>
      <c r="E406" s="91">
        <v>18274</v>
      </c>
      <c r="F406" s="18">
        <v>55</v>
      </c>
      <c r="G406" s="91">
        <v>95524</v>
      </c>
      <c r="H406" s="92">
        <v>2707465</v>
      </c>
    </row>
    <row r="407" spans="2:8" x14ac:dyDescent="0.15">
      <c r="B407" s="70"/>
      <c r="C407" s="22" t="s">
        <v>88</v>
      </c>
      <c r="D407" s="91">
        <v>3682000</v>
      </c>
      <c r="E407" s="91">
        <v>29211</v>
      </c>
      <c r="F407" s="18">
        <v>60</v>
      </c>
      <c r="G407" s="91">
        <v>93233</v>
      </c>
      <c r="H407" s="92">
        <v>2235125</v>
      </c>
    </row>
    <row r="408" spans="2:8" x14ac:dyDescent="0.15">
      <c r="B408" s="70"/>
      <c r="C408" s="22" t="s">
        <v>90</v>
      </c>
      <c r="D408" s="91">
        <v>4192000</v>
      </c>
      <c r="E408" s="91">
        <v>55240</v>
      </c>
      <c r="F408" s="18">
        <v>65</v>
      </c>
      <c r="G408" s="91">
        <v>89637</v>
      </c>
      <c r="H408" s="92">
        <v>1777310</v>
      </c>
    </row>
    <row r="409" spans="2:8" x14ac:dyDescent="0.15">
      <c r="B409" s="70"/>
      <c r="C409" s="22" t="s">
        <v>92</v>
      </c>
      <c r="D409" s="91">
        <v>4076000</v>
      </c>
      <c r="E409" s="91">
        <v>80580</v>
      </c>
      <c r="F409" s="18">
        <v>70</v>
      </c>
      <c r="G409" s="91">
        <v>84071</v>
      </c>
      <c r="H409" s="92">
        <v>1342011</v>
      </c>
    </row>
    <row r="410" spans="2:8" x14ac:dyDescent="0.15">
      <c r="B410" s="70"/>
      <c r="C410" s="22" t="s">
        <v>94</v>
      </c>
      <c r="D410" s="91">
        <v>3225000</v>
      </c>
      <c r="E410" s="91">
        <v>105133</v>
      </c>
      <c r="F410" s="18">
        <v>75</v>
      </c>
      <c r="G410" s="91">
        <v>75850</v>
      </c>
      <c r="H410" s="92">
        <v>941000</v>
      </c>
    </row>
    <row r="411" spans="2:8" x14ac:dyDescent="0.15">
      <c r="B411" s="70"/>
      <c r="C411" s="22" t="s">
        <v>95</v>
      </c>
      <c r="D411" s="91">
        <v>2191000</v>
      </c>
      <c r="E411" s="91">
        <v>128508</v>
      </c>
      <c r="F411" s="18">
        <v>80</v>
      </c>
      <c r="G411" s="91">
        <v>64189</v>
      </c>
      <c r="H411" s="92">
        <v>589293</v>
      </c>
    </row>
    <row r="412" spans="2:8" x14ac:dyDescent="0.15">
      <c r="B412" s="46"/>
      <c r="C412" s="23" t="s">
        <v>96</v>
      </c>
      <c r="D412" s="109">
        <v>1847000</v>
      </c>
      <c r="E412" s="109">
        <v>253720</v>
      </c>
      <c r="F412" s="19">
        <v>85</v>
      </c>
      <c r="G412" s="109">
        <v>47638</v>
      </c>
      <c r="H412" s="110">
        <v>307570</v>
      </c>
    </row>
    <row r="413" spans="2:8" x14ac:dyDescent="0.15">
      <c r="B413" s="70" t="s">
        <v>7</v>
      </c>
      <c r="C413" s="21" t="s">
        <v>64</v>
      </c>
      <c r="D413" s="72">
        <v>2282000</v>
      </c>
      <c r="E413" s="72">
        <v>1090</v>
      </c>
      <c r="F413" s="17">
        <v>0</v>
      </c>
      <c r="G413" s="72">
        <v>100000</v>
      </c>
      <c r="H413" s="73">
        <v>8744564</v>
      </c>
    </row>
    <row r="414" spans="2:8" x14ac:dyDescent="0.15">
      <c r="B414" s="134"/>
      <c r="C414" s="22" t="s">
        <v>66</v>
      </c>
      <c r="D414" s="91">
        <v>2456000</v>
      </c>
      <c r="E414" s="91">
        <v>170</v>
      </c>
      <c r="F414" s="18">
        <v>5</v>
      </c>
      <c r="G414" s="91">
        <v>99750</v>
      </c>
      <c r="H414" s="92">
        <v>8245586</v>
      </c>
    </row>
    <row r="415" spans="2:8" x14ac:dyDescent="0.15">
      <c r="B415" s="134"/>
      <c r="C415" s="22" t="s">
        <v>68</v>
      </c>
      <c r="D415" s="91">
        <v>2583000</v>
      </c>
      <c r="E415" s="91">
        <v>190</v>
      </c>
      <c r="F415" s="18">
        <v>10</v>
      </c>
      <c r="G415" s="91">
        <v>99716</v>
      </c>
      <c r="H415" s="92">
        <v>7746930</v>
      </c>
    </row>
    <row r="416" spans="2:8" x14ac:dyDescent="0.15">
      <c r="B416" s="134"/>
      <c r="C416" s="22" t="s">
        <v>70</v>
      </c>
      <c r="D416" s="91">
        <v>2779000</v>
      </c>
      <c r="E416" s="91">
        <v>406</v>
      </c>
      <c r="F416" s="18">
        <v>15</v>
      </c>
      <c r="G416" s="91">
        <v>99679</v>
      </c>
      <c r="H416" s="92">
        <v>7248429</v>
      </c>
    </row>
    <row r="417" spans="2:8" x14ac:dyDescent="0.15">
      <c r="B417" s="134"/>
      <c r="C417" s="22" t="s">
        <v>72</v>
      </c>
      <c r="D417" s="91">
        <v>2897000</v>
      </c>
      <c r="E417" s="91">
        <v>612</v>
      </c>
      <c r="F417" s="18">
        <v>20</v>
      </c>
      <c r="G417" s="91">
        <v>99608</v>
      </c>
      <c r="H417" s="92">
        <v>6750194</v>
      </c>
    </row>
    <row r="418" spans="2:8" x14ac:dyDescent="0.15">
      <c r="B418" s="134"/>
      <c r="C418" s="22" t="s">
        <v>74</v>
      </c>
      <c r="D418" s="91">
        <v>2862000</v>
      </c>
      <c r="E418" s="91">
        <v>683</v>
      </c>
      <c r="F418" s="18">
        <v>25</v>
      </c>
      <c r="G418" s="91">
        <v>99502</v>
      </c>
      <c r="H418" s="92">
        <v>6252415</v>
      </c>
    </row>
    <row r="419" spans="2:8" x14ac:dyDescent="0.15">
      <c r="B419" s="134"/>
      <c r="C419" s="22" t="s">
        <v>76</v>
      </c>
      <c r="D419" s="91">
        <v>3175000</v>
      </c>
      <c r="E419" s="91">
        <v>1017</v>
      </c>
      <c r="F419" s="18">
        <v>30</v>
      </c>
      <c r="G419" s="91">
        <v>99384</v>
      </c>
      <c r="H419" s="92">
        <v>5755192</v>
      </c>
    </row>
    <row r="420" spans="2:8" x14ac:dyDescent="0.15">
      <c r="B420" s="134"/>
      <c r="C420" s="22" t="s">
        <v>78</v>
      </c>
      <c r="D420" s="91">
        <v>3605000</v>
      </c>
      <c r="E420" s="91">
        <v>1626</v>
      </c>
      <c r="F420" s="18">
        <v>35</v>
      </c>
      <c r="G420" s="91">
        <v>99226</v>
      </c>
      <c r="H420" s="92">
        <v>5258641</v>
      </c>
    </row>
    <row r="421" spans="2:8" x14ac:dyDescent="0.15">
      <c r="B421" s="134"/>
      <c r="C421" s="22" t="s">
        <v>80</v>
      </c>
      <c r="D421" s="91">
        <v>4199000</v>
      </c>
      <c r="E421" s="91">
        <v>2924</v>
      </c>
      <c r="F421" s="18">
        <v>40</v>
      </c>
      <c r="G421" s="91">
        <v>99003</v>
      </c>
      <c r="H421" s="92">
        <v>4763040</v>
      </c>
    </row>
    <row r="422" spans="2:8" x14ac:dyDescent="0.15">
      <c r="B422" s="134"/>
      <c r="C422" s="22" t="s">
        <v>82</v>
      </c>
      <c r="D422" s="91">
        <v>4749000</v>
      </c>
      <c r="E422" s="91">
        <v>5222</v>
      </c>
      <c r="F422" s="18">
        <v>45</v>
      </c>
      <c r="G422" s="91">
        <v>98666</v>
      </c>
      <c r="H422" s="92">
        <v>4268803</v>
      </c>
    </row>
    <row r="423" spans="2:8" x14ac:dyDescent="0.15">
      <c r="B423" s="134"/>
      <c r="C423" s="22" t="s">
        <v>84</v>
      </c>
      <c r="D423" s="91">
        <v>4175000</v>
      </c>
      <c r="E423" s="91">
        <v>6899</v>
      </c>
      <c r="F423" s="18">
        <v>50</v>
      </c>
      <c r="G423" s="91">
        <v>98123</v>
      </c>
      <c r="H423" s="92">
        <v>3776719</v>
      </c>
    </row>
    <row r="424" spans="2:8" x14ac:dyDescent="0.15">
      <c r="B424" s="134"/>
      <c r="C424" s="22" t="s">
        <v>86</v>
      </c>
      <c r="D424" s="91">
        <v>3797000</v>
      </c>
      <c r="E424" s="91">
        <v>9116</v>
      </c>
      <c r="F424" s="18">
        <v>55</v>
      </c>
      <c r="G424" s="91">
        <v>97308</v>
      </c>
      <c r="H424" s="92">
        <v>3288029</v>
      </c>
    </row>
    <row r="425" spans="2:8" x14ac:dyDescent="0.15">
      <c r="B425" s="134"/>
      <c r="C425" s="22" t="s">
        <v>88</v>
      </c>
      <c r="D425" s="91">
        <v>3768000</v>
      </c>
      <c r="E425" s="91">
        <v>12934</v>
      </c>
      <c r="F425" s="18">
        <v>60</v>
      </c>
      <c r="G425" s="91">
        <v>96145</v>
      </c>
      <c r="H425" s="92">
        <v>2804205</v>
      </c>
    </row>
    <row r="426" spans="2:8" x14ac:dyDescent="0.15">
      <c r="B426" s="134"/>
      <c r="C426" s="22" t="s">
        <v>90</v>
      </c>
      <c r="D426" s="91">
        <v>4462000</v>
      </c>
      <c r="E426" s="91">
        <v>24250</v>
      </c>
      <c r="F426" s="18">
        <v>65</v>
      </c>
      <c r="G426" s="91">
        <v>94509</v>
      </c>
      <c r="H426" s="92">
        <v>2327339</v>
      </c>
    </row>
    <row r="427" spans="2:8" x14ac:dyDescent="0.15">
      <c r="B427" s="134"/>
      <c r="C427" s="22" t="s">
        <v>92</v>
      </c>
      <c r="D427" s="91">
        <v>4569000</v>
      </c>
      <c r="E427" s="91">
        <v>37386</v>
      </c>
      <c r="F427" s="18">
        <v>70</v>
      </c>
      <c r="G427" s="91">
        <v>92057</v>
      </c>
      <c r="H427" s="92">
        <v>1860466</v>
      </c>
    </row>
    <row r="428" spans="2:8" x14ac:dyDescent="0.15">
      <c r="B428" s="134"/>
      <c r="C428" s="22" t="s">
        <v>94</v>
      </c>
      <c r="D428" s="91">
        <v>3986000</v>
      </c>
      <c r="E428" s="91">
        <v>58635</v>
      </c>
      <c r="F428" s="18">
        <v>75</v>
      </c>
      <c r="G428" s="91">
        <v>88221</v>
      </c>
      <c r="H428" s="92">
        <v>1409054</v>
      </c>
    </row>
    <row r="429" spans="2:8" x14ac:dyDescent="0.15">
      <c r="B429" s="134"/>
      <c r="C429" s="22" t="s">
        <v>95</v>
      </c>
      <c r="D429" s="91">
        <v>3119000</v>
      </c>
      <c r="E429" s="91">
        <v>93825</v>
      </c>
      <c r="F429" s="18">
        <v>80</v>
      </c>
      <c r="G429" s="91">
        <v>81836</v>
      </c>
      <c r="H429" s="92">
        <v>982448</v>
      </c>
    </row>
    <row r="430" spans="2:8" ht="14.25" thickBot="1" x14ac:dyDescent="0.2">
      <c r="B430" s="135"/>
      <c r="C430" s="24" t="s">
        <v>96</v>
      </c>
      <c r="D430" s="137">
        <v>4061000</v>
      </c>
      <c r="E430" s="137">
        <v>416562</v>
      </c>
      <c r="F430" s="20">
        <v>85</v>
      </c>
      <c r="G430" s="137">
        <v>70377</v>
      </c>
      <c r="H430" s="138">
        <v>599151</v>
      </c>
    </row>
    <row r="431" spans="2:8" ht="14.1" customHeight="1" thickTop="1" x14ac:dyDescent="0.15"/>
    <row r="432" spans="2:8" ht="14.25" thickBot="1" x14ac:dyDescent="0.2">
      <c r="B432" s="25" t="s">
        <v>197</v>
      </c>
    </row>
    <row r="433" spans="2:8" ht="14.25" thickTop="1" x14ac:dyDescent="0.15">
      <c r="B433" s="26"/>
      <c r="C433" s="252" t="s">
        <v>37</v>
      </c>
      <c r="D433" s="253"/>
      <c r="E433" s="253"/>
      <c r="F433" s="253"/>
      <c r="G433" s="253"/>
      <c r="H433" s="272"/>
    </row>
    <row r="434" spans="2:8" x14ac:dyDescent="0.15">
      <c r="B434" s="28" t="s">
        <v>13</v>
      </c>
      <c r="C434" s="33" t="s">
        <v>17</v>
      </c>
      <c r="D434" s="34" t="s">
        <v>11</v>
      </c>
      <c r="E434" s="34" t="s">
        <v>1</v>
      </c>
      <c r="F434" s="34" t="s">
        <v>9</v>
      </c>
      <c r="G434" s="34" t="s">
        <v>4</v>
      </c>
      <c r="H434" s="35" t="s">
        <v>5</v>
      </c>
    </row>
    <row r="435" spans="2:8" ht="14.25" x14ac:dyDescent="0.15">
      <c r="B435" s="43"/>
      <c r="C435" s="46" t="s">
        <v>10</v>
      </c>
      <c r="D435" s="47" t="s">
        <v>12</v>
      </c>
      <c r="E435" s="47" t="s">
        <v>12</v>
      </c>
      <c r="F435" s="48" t="s">
        <v>39</v>
      </c>
      <c r="G435" s="48" t="s">
        <v>58</v>
      </c>
      <c r="H435" s="49" t="s">
        <v>59</v>
      </c>
    </row>
    <row r="436" spans="2:8" x14ac:dyDescent="0.15">
      <c r="B436" s="70" t="s">
        <v>2</v>
      </c>
      <c r="C436" s="21" t="s">
        <v>64</v>
      </c>
      <c r="D436" s="72">
        <v>2281730</v>
      </c>
      <c r="E436" s="72">
        <v>1075</v>
      </c>
      <c r="F436" s="17">
        <v>0</v>
      </c>
      <c r="G436" s="72">
        <v>100000</v>
      </c>
      <c r="H436" s="73">
        <v>8163602</v>
      </c>
    </row>
    <row r="437" spans="2:8" x14ac:dyDescent="0.15">
      <c r="B437" s="70"/>
      <c r="C437" s="22" t="s">
        <v>66</v>
      </c>
      <c r="D437" s="91">
        <v>2580146</v>
      </c>
      <c r="E437" s="91">
        <v>151</v>
      </c>
      <c r="F437" s="18">
        <v>5</v>
      </c>
      <c r="G437" s="91">
        <v>99758</v>
      </c>
      <c r="H437" s="92">
        <v>7664622</v>
      </c>
    </row>
    <row r="438" spans="2:8" x14ac:dyDescent="0.15">
      <c r="B438" s="70"/>
      <c r="C438" s="22" t="s">
        <v>68</v>
      </c>
      <c r="D438" s="91">
        <v>2724077</v>
      </c>
      <c r="E438" s="91">
        <v>246</v>
      </c>
      <c r="F438" s="18">
        <v>10</v>
      </c>
      <c r="G438" s="91">
        <v>99729</v>
      </c>
      <c r="H438" s="92">
        <v>7165907</v>
      </c>
    </row>
    <row r="439" spans="2:8" x14ac:dyDescent="0.15">
      <c r="B439" s="70"/>
      <c r="C439" s="22" t="s">
        <v>70</v>
      </c>
      <c r="D439" s="91">
        <v>2883030</v>
      </c>
      <c r="E439" s="91">
        <v>816</v>
      </c>
      <c r="F439" s="18">
        <v>15</v>
      </c>
      <c r="G439" s="91">
        <v>99683</v>
      </c>
      <c r="H439" s="92">
        <v>6667356</v>
      </c>
    </row>
    <row r="440" spans="2:8" x14ac:dyDescent="0.15">
      <c r="B440" s="70"/>
      <c r="C440" s="22" t="s">
        <v>72</v>
      </c>
      <c r="D440" s="91">
        <v>3015955</v>
      </c>
      <c r="E440" s="91">
        <v>1485</v>
      </c>
      <c r="F440" s="18">
        <v>20</v>
      </c>
      <c r="G440" s="91">
        <v>99545</v>
      </c>
      <c r="H440" s="92">
        <v>6169235</v>
      </c>
    </row>
    <row r="441" spans="2:8" x14ac:dyDescent="0.15">
      <c r="B441" s="70"/>
      <c r="C441" s="22" t="s">
        <v>74</v>
      </c>
      <c r="D441" s="91">
        <v>3037520</v>
      </c>
      <c r="E441" s="91">
        <v>1491</v>
      </c>
      <c r="F441" s="18">
        <v>25</v>
      </c>
      <c r="G441" s="91">
        <v>99302</v>
      </c>
      <c r="H441" s="92">
        <v>5672101</v>
      </c>
    </row>
    <row r="442" spans="2:8" x14ac:dyDescent="0.15">
      <c r="B442" s="70"/>
      <c r="C442" s="22" t="s">
        <v>76</v>
      </c>
      <c r="D442" s="91">
        <v>3244513</v>
      </c>
      <c r="E442" s="91">
        <v>1961</v>
      </c>
      <c r="F442" s="18">
        <v>30</v>
      </c>
      <c r="G442" s="91">
        <v>99057</v>
      </c>
      <c r="H442" s="92">
        <v>5176200</v>
      </c>
    </row>
    <row r="443" spans="2:8" x14ac:dyDescent="0.15">
      <c r="B443" s="70"/>
      <c r="C443" s="22" t="s">
        <v>78</v>
      </c>
      <c r="D443" s="91">
        <v>3676249</v>
      </c>
      <c r="E443" s="91">
        <v>2763</v>
      </c>
      <c r="F443" s="18">
        <v>35</v>
      </c>
      <c r="G443" s="91">
        <v>98759</v>
      </c>
      <c r="H443" s="92">
        <v>4681620</v>
      </c>
    </row>
    <row r="444" spans="2:8" x14ac:dyDescent="0.15">
      <c r="B444" s="70"/>
      <c r="C444" s="22" t="s">
        <v>80</v>
      </c>
      <c r="D444" s="91">
        <v>4203382</v>
      </c>
      <c r="E444" s="91">
        <v>4820</v>
      </c>
      <c r="F444" s="18">
        <v>40</v>
      </c>
      <c r="G444" s="91">
        <v>98385</v>
      </c>
      <c r="H444" s="92">
        <v>4188726</v>
      </c>
    </row>
    <row r="445" spans="2:8" x14ac:dyDescent="0.15">
      <c r="B445" s="70"/>
      <c r="C445" s="22" t="s">
        <v>82</v>
      </c>
      <c r="D445" s="91">
        <v>4915362</v>
      </c>
      <c r="E445" s="91">
        <v>8894</v>
      </c>
      <c r="F445" s="18">
        <v>45</v>
      </c>
      <c r="G445" s="91">
        <v>97826</v>
      </c>
      <c r="H445" s="92">
        <v>3698092</v>
      </c>
    </row>
    <row r="446" spans="2:8" x14ac:dyDescent="0.15">
      <c r="B446" s="70"/>
      <c r="C446" s="22" t="s">
        <v>84</v>
      </c>
      <c r="D446" s="91">
        <v>4328140</v>
      </c>
      <c r="E446" s="91">
        <v>12687</v>
      </c>
      <c r="F446" s="18">
        <v>50</v>
      </c>
      <c r="G446" s="91">
        <v>96936</v>
      </c>
      <c r="H446" s="92">
        <v>3211009</v>
      </c>
    </row>
    <row r="447" spans="2:8" x14ac:dyDescent="0.15">
      <c r="B447" s="70"/>
      <c r="C447" s="22" t="s">
        <v>86</v>
      </c>
      <c r="D447" s="91">
        <v>3913473</v>
      </c>
      <c r="E447" s="91">
        <v>18494</v>
      </c>
      <c r="F447" s="18">
        <v>55</v>
      </c>
      <c r="G447" s="91">
        <v>95505</v>
      </c>
      <c r="H447" s="92">
        <v>2729635</v>
      </c>
    </row>
    <row r="448" spans="2:8" x14ac:dyDescent="0.15">
      <c r="B448" s="70"/>
      <c r="C448" s="22" t="s">
        <v>88</v>
      </c>
      <c r="D448" s="91">
        <v>3638915</v>
      </c>
      <c r="E448" s="91">
        <v>28046</v>
      </c>
      <c r="F448" s="18">
        <v>60</v>
      </c>
      <c r="G448" s="91">
        <v>93248</v>
      </c>
      <c r="H448" s="92">
        <v>2257354</v>
      </c>
    </row>
    <row r="449" spans="2:8" x14ac:dyDescent="0.15">
      <c r="B449" s="70"/>
      <c r="C449" s="22" t="s">
        <v>90</v>
      </c>
      <c r="D449" s="91">
        <v>3969678</v>
      </c>
      <c r="E449" s="91">
        <v>50969</v>
      </c>
      <c r="F449" s="18">
        <v>65</v>
      </c>
      <c r="G449" s="91">
        <v>89722</v>
      </c>
      <c r="H449" s="92">
        <v>1799263</v>
      </c>
    </row>
    <row r="450" spans="2:8" x14ac:dyDescent="0.15">
      <c r="B450" s="70"/>
      <c r="C450" s="22" t="s">
        <v>92</v>
      </c>
      <c r="D450" s="91">
        <v>4313957</v>
      </c>
      <c r="E450" s="91">
        <v>84888</v>
      </c>
      <c r="F450" s="18">
        <v>70</v>
      </c>
      <c r="G450" s="91">
        <v>84257</v>
      </c>
      <c r="H450" s="92">
        <v>1363294</v>
      </c>
    </row>
    <row r="451" spans="2:8" x14ac:dyDescent="0.15">
      <c r="B451" s="70"/>
      <c r="C451" s="22" t="s">
        <v>94</v>
      </c>
      <c r="D451" s="91">
        <v>3131812</v>
      </c>
      <c r="E451" s="91">
        <v>104378</v>
      </c>
      <c r="F451" s="18">
        <v>75</v>
      </c>
      <c r="G451" s="91">
        <v>76110</v>
      </c>
      <c r="H451" s="92">
        <v>961202</v>
      </c>
    </row>
    <row r="452" spans="2:8" x14ac:dyDescent="0.15">
      <c r="B452" s="70"/>
      <c r="C452" s="22" t="s">
        <v>95</v>
      </c>
      <c r="D452" s="91">
        <v>2223391</v>
      </c>
      <c r="E452" s="91">
        <v>125875</v>
      </c>
      <c r="F452" s="18">
        <v>80</v>
      </c>
      <c r="G452" s="91">
        <v>64567</v>
      </c>
      <c r="H452" s="92">
        <v>607942</v>
      </c>
    </row>
    <row r="453" spans="2:8" x14ac:dyDescent="0.15">
      <c r="B453" s="46"/>
      <c r="C453" s="23" t="s">
        <v>96</v>
      </c>
      <c r="D453" s="109">
        <v>1921508</v>
      </c>
      <c r="E453" s="109">
        <v>257460</v>
      </c>
      <c r="F453" s="19">
        <v>85</v>
      </c>
      <c r="G453" s="109">
        <v>48484</v>
      </c>
      <c r="H453" s="110">
        <v>323177</v>
      </c>
    </row>
    <row r="454" spans="2:8" x14ac:dyDescent="0.15">
      <c r="B454" s="70" t="s">
        <v>7</v>
      </c>
      <c r="C454" s="21" t="s">
        <v>64</v>
      </c>
      <c r="D454" s="72">
        <v>2176522</v>
      </c>
      <c r="E454" s="72">
        <v>904</v>
      </c>
      <c r="F454" s="17">
        <v>0</v>
      </c>
      <c r="G454" s="72">
        <v>100000</v>
      </c>
      <c r="H454" s="73">
        <v>8774406</v>
      </c>
    </row>
    <row r="455" spans="2:8" x14ac:dyDescent="0.15">
      <c r="B455" s="134"/>
      <c r="C455" s="22" t="s">
        <v>66</v>
      </c>
      <c r="D455" s="91">
        <v>2457314</v>
      </c>
      <c r="E455" s="91">
        <v>155</v>
      </c>
      <c r="F455" s="18">
        <v>5</v>
      </c>
      <c r="G455" s="91">
        <v>99785</v>
      </c>
      <c r="H455" s="92">
        <v>8275331</v>
      </c>
    </row>
    <row r="456" spans="2:8" x14ac:dyDescent="0.15">
      <c r="B456" s="134"/>
      <c r="C456" s="22" t="s">
        <v>68</v>
      </c>
      <c r="D456" s="91">
        <v>2590700</v>
      </c>
      <c r="E456" s="91">
        <v>180</v>
      </c>
      <c r="F456" s="18">
        <v>10</v>
      </c>
      <c r="G456" s="91">
        <v>99754</v>
      </c>
      <c r="H456" s="92">
        <v>7776488</v>
      </c>
    </row>
    <row r="457" spans="2:8" x14ac:dyDescent="0.15">
      <c r="B457" s="134"/>
      <c r="C457" s="22" t="s">
        <v>70</v>
      </c>
      <c r="D457" s="91">
        <v>2735918</v>
      </c>
      <c r="E457" s="91">
        <v>446</v>
      </c>
      <c r="F457" s="18">
        <v>15</v>
      </c>
      <c r="G457" s="91">
        <v>99719</v>
      </c>
      <c r="H457" s="92">
        <v>7277798</v>
      </c>
    </row>
    <row r="458" spans="2:8" x14ac:dyDescent="0.15">
      <c r="B458" s="134"/>
      <c r="C458" s="22" t="s">
        <v>72</v>
      </c>
      <c r="D458" s="91">
        <v>2899938</v>
      </c>
      <c r="E458" s="91">
        <v>695</v>
      </c>
      <c r="F458" s="18">
        <v>20</v>
      </c>
      <c r="G458" s="91">
        <v>99637</v>
      </c>
      <c r="H458" s="92">
        <v>6779385</v>
      </c>
    </row>
    <row r="459" spans="2:8" x14ac:dyDescent="0.15">
      <c r="B459" s="134"/>
      <c r="C459" s="22" t="s">
        <v>74</v>
      </c>
      <c r="D459" s="91">
        <v>2913850</v>
      </c>
      <c r="E459" s="91">
        <v>757</v>
      </c>
      <c r="F459" s="18">
        <v>25</v>
      </c>
      <c r="G459" s="91">
        <v>99519</v>
      </c>
      <c r="H459" s="92">
        <v>6281486</v>
      </c>
    </row>
    <row r="460" spans="2:8" x14ac:dyDescent="0.15">
      <c r="B460" s="134"/>
      <c r="C460" s="22" t="s">
        <v>76</v>
      </c>
      <c r="D460" s="91">
        <v>3118957</v>
      </c>
      <c r="E460" s="91">
        <v>941</v>
      </c>
      <c r="F460" s="18">
        <v>30</v>
      </c>
      <c r="G460" s="91">
        <v>99388</v>
      </c>
      <c r="H460" s="92">
        <v>5784212</v>
      </c>
    </row>
    <row r="461" spans="2:8" x14ac:dyDescent="0.15">
      <c r="B461" s="134"/>
      <c r="C461" s="22" t="s">
        <v>78</v>
      </c>
      <c r="D461" s="91">
        <v>3552291</v>
      </c>
      <c r="E461" s="91">
        <v>1633</v>
      </c>
      <c r="F461" s="18">
        <v>35</v>
      </c>
      <c r="G461" s="91">
        <v>99239</v>
      </c>
      <c r="H461" s="92">
        <v>5287625</v>
      </c>
    </row>
    <row r="462" spans="2:8" x14ac:dyDescent="0.15">
      <c r="B462" s="134"/>
      <c r="C462" s="22" t="s">
        <v>80</v>
      </c>
      <c r="D462" s="91">
        <v>4056723</v>
      </c>
      <c r="E462" s="91">
        <v>2858</v>
      </c>
      <c r="F462" s="18">
        <v>40</v>
      </c>
      <c r="G462" s="91">
        <v>99007</v>
      </c>
      <c r="H462" s="92">
        <v>4791971</v>
      </c>
    </row>
    <row r="463" spans="2:8" x14ac:dyDescent="0.15">
      <c r="B463" s="134"/>
      <c r="C463" s="22" t="s">
        <v>82</v>
      </c>
      <c r="D463" s="91">
        <v>4763856</v>
      </c>
      <c r="E463" s="91">
        <v>5217</v>
      </c>
      <c r="F463" s="18">
        <v>45</v>
      </c>
      <c r="G463" s="91">
        <v>98666</v>
      </c>
      <c r="H463" s="92">
        <v>4297729</v>
      </c>
    </row>
    <row r="464" spans="2:8" x14ac:dyDescent="0.15">
      <c r="B464" s="134"/>
      <c r="C464" s="22" t="s">
        <v>84</v>
      </c>
      <c r="D464" s="91">
        <v>4241177</v>
      </c>
      <c r="E464" s="91">
        <v>7125</v>
      </c>
      <c r="F464" s="18">
        <v>50</v>
      </c>
      <c r="G464" s="91">
        <v>98124</v>
      </c>
      <c r="H464" s="92">
        <v>3805652</v>
      </c>
    </row>
    <row r="465" spans="2:8" x14ac:dyDescent="0.15">
      <c r="B465" s="134"/>
      <c r="C465" s="22" t="s">
        <v>86</v>
      </c>
      <c r="D465" s="91">
        <v>3895781</v>
      </c>
      <c r="E465" s="91">
        <v>9027</v>
      </c>
      <c r="F465" s="18">
        <v>55</v>
      </c>
      <c r="G465" s="91">
        <v>97295</v>
      </c>
      <c r="H465" s="92">
        <v>3316987</v>
      </c>
    </row>
    <row r="466" spans="2:8" x14ac:dyDescent="0.15">
      <c r="B466" s="134"/>
      <c r="C466" s="22" t="s">
        <v>88</v>
      </c>
      <c r="D466" s="91">
        <v>3713651</v>
      </c>
      <c r="E466" s="91">
        <v>12468</v>
      </c>
      <c r="F466" s="18">
        <v>60</v>
      </c>
      <c r="G466" s="91">
        <v>96163</v>
      </c>
      <c r="H466" s="92">
        <v>2833202</v>
      </c>
    </row>
    <row r="467" spans="2:8" x14ac:dyDescent="0.15">
      <c r="B467" s="134"/>
      <c r="C467" s="22" t="s">
        <v>90</v>
      </c>
      <c r="D467" s="91">
        <v>4200333</v>
      </c>
      <c r="E467" s="91">
        <v>22001</v>
      </c>
      <c r="F467" s="18">
        <v>65</v>
      </c>
      <c r="G467" s="91">
        <v>94569</v>
      </c>
      <c r="H467" s="92">
        <v>2356111</v>
      </c>
    </row>
    <row r="468" spans="2:8" x14ac:dyDescent="0.15">
      <c r="B468" s="134"/>
      <c r="C468" s="22" t="s">
        <v>92</v>
      </c>
      <c r="D468" s="91">
        <v>4825778</v>
      </c>
      <c r="E468" s="91">
        <v>39211</v>
      </c>
      <c r="F468" s="18">
        <v>70</v>
      </c>
      <c r="G468" s="91">
        <v>92183</v>
      </c>
      <c r="H468" s="92">
        <v>1888791</v>
      </c>
    </row>
    <row r="469" spans="2:8" x14ac:dyDescent="0.15">
      <c r="B469" s="134"/>
      <c r="C469" s="22" t="s">
        <v>94</v>
      </c>
      <c r="D469" s="91">
        <v>3899426</v>
      </c>
      <c r="E469" s="91">
        <v>57758</v>
      </c>
      <c r="F469" s="18">
        <v>75</v>
      </c>
      <c r="G469" s="91">
        <v>88401</v>
      </c>
      <c r="H469" s="92">
        <v>1436621</v>
      </c>
    </row>
    <row r="470" spans="2:8" x14ac:dyDescent="0.15">
      <c r="B470" s="134"/>
      <c r="C470" s="22" t="s">
        <v>95</v>
      </c>
      <c r="D470" s="91">
        <v>3158656</v>
      </c>
      <c r="E470" s="91">
        <v>90651</v>
      </c>
      <c r="F470" s="18">
        <v>80</v>
      </c>
      <c r="G470" s="91">
        <v>82156</v>
      </c>
      <c r="H470" s="92">
        <v>1008779</v>
      </c>
    </row>
    <row r="471" spans="2:8" ht="14.25" thickBot="1" x14ac:dyDescent="0.2">
      <c r="B471" s="135"/>
      <c r="C471" s="24" t="s">
        <v>96</v>
      </c>
      <c r="D471" s="137">
        <v>4195253</v>
      </c>
      <c r="E471" s="137">
        <v>413791</v>
      </c>
      <c r="F471" s="20">
        <v>85</v>
      </c>
      <c r="G471" s="137">
        <v>71090</v>
      </c>
      <c r="H471" s="138">
        <v>623054</v>
      </c>
    </row>
    <row r="472" spans="2:8" ht="14.25" thickTop="1" x14ac:dyDescent="0.15"/>
    <row r="473" spans="2:8" ht="14.25" thickBot="1" x14ac:dyDescent="0.2">
      <c r="B473" s="25" t="s">
        <v>198</v>
      </c>
    </row>
    <row r="474" spans="2:8" ht="14.25" thickTop="1" x14ac:dyDescent="0.15">
      <c r="B474" s="26"/>
      <c r="C474" s="252" t="s">
        <v>37</v>
      </c>
      <c r="D474" s="253"/>
      <c r="E474" s="253"/>
      <c r="F474" s="253"/>
      <c r="G474" s="253"/>
      <c r="H474" s="272"/>
    </row>
    <row r="475" spans="2:8" x14ac:dyDescent="0.15">
      <c r="B475" s="28" t="s">
        <v>13</v>
      </c>
      <c r="C475" s="33" t="s">
        <v>17</v>
      </c>
      <c r="D475" s="34" t="s">
        <v>11</v>
      </c>
      <c r="E475" s="34" t="s">
        <v>1</v>
      </c>
      <c r="F475" s="34" t="s">
        <v>9</v>
      </c>
      <c r="G475" s="34" t="s">
        <v>4</v>
      </c>
      <c r="H475" s="35" t="s">
        <v>5</v>
      </c>
    </row>
    <row r="476" spans="2:8" ht="14.25" x14ac:dyDescent="0.15">
      <c r="B476" s="43"/>
      <c r="C476" s="46" t="s">
        <v>10</v>
      </c>
      <c r="D476" s="47" t="s">
        <v>12</v>
      </c>
      <c r="E476" s="47" t="s">
        <v>12</v>
      </c>
      <c r="F476" s="48" t="s">
        <v>39</v>
      </c>
      <c r="G476" s="48" t="s">
        <v>58</v>
      </c>
      <c r="H476" s="49" t="s">
        <v>59</v>
      </c>
    </row>
    <row r="477" spans="2:8" x14ac:dyDescent="0.15">
      <c r="B477" s="70" t="s">
        <v>2</v>
      </c>
      <c r="C477" s="21" t="s">
        <v>64</v>
      </c>
      <c r="D477" s="72">
        <v>2203000</v>
      </c>
      <c r="E477" s="72">
        <v>1018</v>
      </c>
      <c r="F477" s="17">
        <v>0</v>
      </c>
      <c r="G477" s="72">
        <v>100000</v>
      </c>
      <c r="H477" s="73">
        <v>8147364</v>
      </c>
    </row>
    <row r="478" spans="2:8" x14ac:dyDescent="0.15">
      <c r="B478" s="70"/>
      <c r="C478" s="22" t="s">
        <v>66</v>
      </c>
      <c r="D478" s="91">
        <v>2540000</v>
      </c>
      <c r="E478" s="91">
        <v>194</v>
      </c>
      <c r="F478" s="18">
        <v>5</v>
      </c>
      <c r="G478" s="91">
        <v>99758</v>
      </c>
      <c r="H478" s="92">
        <v>7648379</v>
      </c>
    </row>
    <row r="479" spans="2:8" x14ac:dyDescent="0.15">
      <c r="B479" s="70"/>
      <c r="C479" s="22" t="s">
        <v>68</v>
      </c>
      <c r="D479" s="91">
        <v>2714000</v>
      </c>
      <c r="E479" s="91">
        <v>244</v>
      </c>
      <c r="F479" s="18">
        <v>10</v>
      </c>
      <c r="G479" s="91">
        <v>99722</v>
      </c>
      <c r="H479" s="92">
        <v>7149683</v>
      </c>
    </row>
    <row r="480" spans="2:8" x14ac:dyDescent="0.15">
      <c r="B480" s="70"/>
      <c r="C480" s="22" t="s">
        <v>70</v>
      </c>
      <c r="D480" s="91">
        <v>2827000</v>
      </c>
      <c r="E480" s="91">
        <v>756</v>
      </c>
      <c r="F480" s="18">
        <v>15</v>
      </c>
      <c r="G480" s="91">
        <v>99677</v>
      </c>
      <c r="H480" s="92">
        <v>6651166</v>
      </c>
    </row>
    <row r="481" spans="2:8" x14ac:dyDescent="0.15">
      <c r="B481" s="70"/>
      <c r="C481" s="22" t="s">
        <v>72</v>
      </c>
      <c r="D481" s="91">
        <v>3006000</v>
      </c>
      <c r="E481" s="91">
        <v>1440</v>
      </c>
      <c r="F481" s="18">
        <v>20</v>
      </c>
      <c r="G481" s="91">
        <v>99545</v>
      </c>
      <c r="H481" s="92">
        <v>6153059</v>
      </c>
    </row>
    <row r="482" spans="2:8" x14ac:dyDescent="0.15">
      <c r="B482" s="70"/>
      <c r="C482" s="22" t="s">
        <v>74</v>
      </c>
      <c r="D482" s="91">
        <v>3036000</v>
      </c>
      <c r="E482" s="91">
        <v>1527</v>
      </c>
      <c r="F482" s="18">
        <v>25</v>
      </c>
      <c r="G482" s="91">
        <v>99308</v>
      </c>
      <c r="H482" s="92">
        <v>5655908</v>
      </c>
    </row>
    <row r="483" spans="2:8" x14ac:dyDescent="0.15">
      <c r="B483" s="70"/>
      <c r="C483" s="22" t="s">
        <v>76</v>
      </c>
      <c r="D483" s="91">
        <v>3163000</v>
      </c>
      <c r="E483" s="91">
        <v>1838</v>
      </c>
      <c r="F483" s="18">
        <v>30</v>
      </c>
      <c r="G483" s="91">
        <v>99058</v>
      </c>
      <c r="H483" s="92">
        <v>5159987</v>
      </c>
    </row>
    <row r="484" spans="2:8" x14ac:dyDescent="0.15">
      <c r="B484" s="70"/>
      <c r="C484" s="22" t="s">
        <v>78</v>
      </c>
      <c r="D484" s="91">
        <v>3604000</v>
      </c>
      <c r="E484" s="91">
        <v>2772</v>
      </c>
      <c r="F484" s="18">
        <v>35</v>
      </c>
      <c r="G484" s="91">
        <v>98773</v>
      </c>
      <c r="H484" s="92">
        <v>4665375</v>
      </c>
    </row>
    <row r="485" spans="2:8" x14ac:dyDescent="0.15">
      <c r="B485" s="70"/>
      <c r="C485" s="22" t="s">
        <v>80</v>
      </c>
      <c r="D485" s="91">
        <v>4046000</v>
      </c>
      <c r="E485" s="91">
        <v>4443</v>
      </c>
      <c r="F485" s="18">
        <v>40</v>
      </c>
      <c r="G485" s="91">
        <v>98397</v>
      </c>
      <c r="H485" s="92">
        <v>4172403</v>
      </c>
    </row>
    <row r="486" spans="2:8" x14ac:dyDescent="0.15">
      <c r="B486" s="70"/>
      <c r="C486" s="22" t="s">
        <v>82</v>
      </c>
      <c r="D486" s="91">
        <v>4849000</v>
      </c>
      <c r="E486" s="91">
        <v>8712</v>
      </c>
      <c r="F486" s="18">
        <v>45</v>
      </c>
      <c r="G486" s="91">
        <v>97868</v>
      </c>
      <c r="H486" s="92">
        <v>3681654</v>
      </c>
    </row>
    <row r="487" spans="2:8" x14ac:dyDescent="0.15">
      <c r="B487" s="70"/>
      <c r="C487" s="22" t="s">
        <v>84</v>
      </c>
      <c r="D487" s="91">
        <v>4590000</v>
      </c>
      <c r="E487" s="91">
        <v>13500</v>
      </c>
      <c r="F487" s="18">
        <v>50</v>
      </c>
      <c r="G487" s="91">
        <v>97000</v>
      </c>
      <c r="H487" s="92">
        <v>3194297</v>
      </c>
    </row>
    <row r="488" spans="2:8" x14ac:dyDescent="0.15">
      <c r="B488" s="70"/>
      <c r="C488" s="22" t="s">
        <v>86</v>
      </c>
      <c r="D488" s="91">
        <v>3853000</v>
      </c>
      <c r="E488" s="91">
        <v>18666</v>
      </c>
      <c r="F488" s="18">
        <v>55</v>
      </c>
      <c r="G488" s="91">
        <v>95547</v>
      </c>
      <c r="H488" s="92">
        <v>2712630</v>
      </c>
    </row>
    <row r="489" spans="2:8" x14ac:dyDescent="0.15">
      <c r="B489" s="70"/>
      <c r="C489" s="22" t="s">
        <v>88</v>
      </c>
      <c r="D489" s="91">
        <v>3616000</v>
      </c>
      <c r="E489" s="91">
        <v>27722</v>
      </c>
      <c r="F489" s="18">
        <v>60</v>
      </c>
      <c r="G489" s="91">
        <v>93275</v>
      </c>
      <c r="H489" s="92">
        <v>2240178</v>
      </c>
    </row>
    <row r="490" spans="2:8" x14ac:dyDescent="0.15">
      <c r="B490" s="70"/>
      <c r="C490" s="22" t="s">
        <v>90</v>
      </c>
      <c r="D490" s="91">
        <v>3794000</v>
      </c>
      <c r="E490" s="91">
        <v>48357</v>
      </c>
      <c r="F490" s="18">
        <v>65</v>
      </c>
      <c r="G490" s="91">
        <v>89763</v>
      </c>
      <c r="H490" s="92">
        <v>1781945</v>
      </c>
    </row>
    <row r="491" spans="2:8" x14ac:dyDescent="0.15">
      <c r="B491" s="70"/>
      <c r="C491" s="22" t="s">
        <v>92</v>
      </c>
      <c r="D491" s="91">
        <v>4541000</v>
      </c>
      <c r="E491" s="91">
        <v>93053</v>
      </c>
      <c r="F491" s="18">
        <v>70</v>
      </c>
      <c r="G491" s="91">
        <v>84309</v>
      </c>
      <c r="H491" s="92">
        <v>1345756</v>
      </c>
    </row>
    <row r="492" spans="2:8" x14ac:dyDescent="0.15">
      <c r="B492" s="70"/>
      <c r="C492" s="22" t="s">
        <v>94</v>
      </c>
      <c r="D492" s="91">
        <v>2976000</v>
      </c>
      <c r="E492" s="91">
        <v>102248</v>
      </c>
      <c r="F492" s="18">
        <v>75</v>
      </c>
      <c r="G492" s="91">
        <v>75994</v>
      </c>
      <c r="H492" s="92">
        <v>943760</v>
      </c>
    </row>
    <row r="493" spans="2:8" x14ac:dyDescent="0.15">
      <c r="B493" s="70"/>
      <c r="C493" s="22" t="s">
        <v>95</v>
      </c>
      <c r="D493" s="91">
        <v>2301000</v>
      </c>
      <c r="E493" s="91">
        <v>132093</v>
      </c>
      <c r="F493" s="18">
        <v>80</v>
      </c>
      <c r="G493" s="91">
        <v>64183</v>
      </c>
      <c r="H493" s="92">
        <v>591536</v>
      </c>
    </row>
    <row r="494" spans="2:8" x14ac:dyDescent="0.15">
      <c r="B494" s="46"/>
      <c r="C494" s="23" t="s">
        <v>96</v>
      </c>
      <c r="D494" s="109">
        <v>2027000</v>
      </c>
      <c r="E494" s="109">
        <v>279233</v>
      </c>
      <c r="F494" s="19">
        <v>85</v>
      </c>
      <c r="G494" s="109">
        <v>47750</v>
      </c>
      <c r="H494" s="110">
        <v>309623</v>
      </c>
    </row>
    <row r="495" spans="2:8" x14ac:dyDescent="0.15">
      <c r="B495" s="70" t="s">
        <v>7</v>
      </c>
      <c r="C495" s="21" t="s">
        <v>64</v>
      </c>
      <c r="D495" s="72">
        <v>2104000</v>
      </c>
      <c r="E495" s="72">
        <v>865</v>
      </c>
      <c r="F495" s="17">
        <v>0</v>
      </c>
      <c r="G495" s="72">
        <v>100000</v>
      </c>
      <c r="H495" s="73">
        <v>8757229</v>
      </c>
    </row>
    <row r="496" spans="2:8" x14ac:dyDescent="0.15">
      <c r="B496" s="134"/>
      <c r="C496" s="22" t="s">
        <v>66</v>
      </c>
      <c r="D496" s="91">
        <v>2419000</v>
      </c>
      <c r="E496" s="91">
        <v>136</v>
      </c>
      <c r="F496" s="18">
        <v>5</v>
      </c>
      <c r="G496" s="91">
        <v>99786</v>
      </c>
      <c r="H496" s="92">
        <v>8258128</v>
      </c>
    </row>
    <row r="497" spans="2:8" x14ac:dyDescent="0.15">
      <c r="B497" s="134"/>
      <c r="C497" s="22" t="s">
        <v>68</v>
      </c>
      <c r="D497" s="91">
        <v>2580000</v>
      </c>
      <c r="E497" s="91">
        <v>197</v>
      </c>
      <c r="F497" s="18">
        <v>10</v>
      </c>
      <c r="G497" s="91">
        <v>99758</v>
      </c>
      <c r="H497" s="92">
        <v>7759270</v>
      </c>
    </row>
    <row r="498" spans="2:8" x14ac:dyDescent="0.15">
      <c r="B498" s="134"/>
      <c r="C498" s="22" t="s">
        <v>70</v>
      </c>
      <c r="D498" s="91">
        <v>2681000</v>
      </c>
      <c r="E498" s="91">
        <v>448</v>
      </c>
      <c r="F498" s="18">
        <v>15</v>
      </c>
      <c r="G498" s="91">
        <v>99720</v>
      </c>
      <c r="H498" s="92">
        <v>7260558</v>
      </c>
    </row>
    <row r="499" spans="2:8" x14ac:dyDescent="0.15">
      <c r="B499" s="134"/>
      <c r="C499" s="22" t="s">
        <v>72</v>
      </c>
      <c r="D499" s="91">
        <v>2884000</v>
      </c>
      <c r="E499" s="91">
        <v>743</v>
      </c>
      <c r="F499" s="18">
        <v>20</v>
      </c>
      <c r="G499" s="91">
        <v>99636</v>
      </c>
      <c r="H499" s="92">
        <v>6762147</v>
      </c>
    </row>
    <row r="500" spans="2:8" x14ac:dyDescent="0.15">
      <c r="B500" s="134"/>
      <c r="C500" s="22" t="s">
        <v>74</v>
      </c>
      <c r="D500" s="91">
        <v>2914000</v>
      </c>
      <c r="E500" s="91">
        <v>795</v>
      </c>
      <c r="F500" s="18">
        <v>25</v>
      </c>
      <c r="G500" s="91">
        <v>99509</v>
      </c>
      <c r="H500" s="92">
        <v>6264279</v>
      </c>
    </row>
    <row r="501" spans="2:8" x14ac:dyDescent="0.15">
      <c r="B501" s="134"/>
      <c r="C501" s="22" t="s">
        <v>76</v>
      </c>
      <c r="D501" s="91">
        <v>3041000</v>
      </c>
      <c r="E501" s="91">
        <v>1025</v>
      </c>
      <c r="F501" s="18">
        <v>30</v>
      </c>
      <c r="G501" s="91">
        <v>99374</v>
      </c>
      <c r="H501" s="92">
        <v>5767059</v>
      </c>
    </row>
    <row r="502" spans="2:8" x14ac:dyDescent="0.15">
      <c r="B502" s="134"/>
      <c r="C502" s="22" t="s">
        <v>78</v>
      </c>
      <c r="D502" s="91">
        <v>3481000</v>
      </c>
      <c r="E502" s="91">
        <v>1521</v>
      </c>
      <c r="F502" s="18">
        <v>35</v>
      </c>
      <c r="G502" s="91">
        <v>99209</v>
      </c>
      <c r="H502" s="92">
        <v>5270578</v>
      </c>
    </row>
    <row r="503" spans="2:8" x14ac:dyDescent="0.15">
      <c r="B503" s="134"/>
      <c r="C503" s="22" t="s">
        <v>80</v>
      </c>
      <c r="D503" s="91">
        <v>3907000</v>
      </c>
      <c r="E503" s="91">
        <v>2711</v>
      </c>
      <c r="F503" s="18">
        <v>40</v>
      </c>
      <c r="G503" s="91">
        <v>98992</v>
      </c>
      <c r="H503" s="92">
        <v>4775042</v>
      </c>
    </row>
    <row r="504" spans="2:8" x14ac:dyDescent="0.15">
      <c r="B504" s="134"/>
      <c r="C504" s="22" t="s">
        <v>82</v>
      </c>
      <c r="D504" s="91">
        <v>4697000</v>
      </c>
      <c r="E504" s="91">
        <v>4965</v>
      </c>
      <c r="F504" s="18">
        <v>45</v>
      </c>
      <c r="G504" s="91">
        <v>98657</v>
      </c>
      <c r="H504" s="92">
        <v>4280857</v>
      </c>
    </row>
    <row r="505" spans="2:8" x14ac:dyDescent="0.15">
      <c r="B505" s="134"/>
      <c r="C505" s="22" t="s">
        <v>84</v>
      </c>
      <c r="D505" s="91">
        <v>4488000</v>
      </c>
      <c r="E505" s="91">
        <v>7448</v>
      </c>
      <c r="F505" s="18">
        <v>50</v>
      </c>
      <c r="G505" s="91">
        <v>98138</v>
      </c>
      <c r="H505" s="92">
        <v>3788763</v>
      </c>
    </row>
    <row r="506" spans="2:8" x14ac:dyDescent="0.15">
      <c r="B506" s="134"/>
      <c r="C506" s="22" t="s">
        <v>86</v>
      </c>
      <c r="D506" s="91">
        <v>3835000</v>
      </c>
      <c r="E506" s="91">
        <v>9129</v>
      </c>
      <c r="F506" s="18">
        <v>55</v>
      </c>
      <c r="G506" s="91">
        <v>97310</v>
      </c>
      <c r="H506" s="92">
        <v>3300010</v>
      </c>
    </row>
    <row r="507" spans="2:8" x14ac:dyDescent="0.15">
      <c r="B507" s="134"/>
      <c r="C507" s="22" t="s">
        <v>88</v>
      </c>
      <c r="D507" s="91">
        <v>3683000</v>
      </c>
      <c r="E507" s="91">
        <v>12372</v>
      </c>
      <c r="F507" s="18">
        <v>60</v>
      </c>
      <c r="G507" s="91">
        <v>96167</v>
      </c>
      <c r="H507" s="92">
        <v>2816182</v>
      </c>
    </row>
    <row r="508" spans="2:8" x14ac:dyDescent="0.15">
      <c r="B508" s="134"/>
      <c r="C508" s="22" t="s">
        <v>90</v>
      </c>
      <c r="D508" s="91">
        <v>4006000</v>
      </c>
      <c r="E508" s="91">
        <v>21169</v>
      </c>
      <c r="F508" s="18">
        <v>65</v>
      </c>
      <c r="G508" s="91">
        <v>94569</v>
      </c>
      <c r="H508" s="92">
        <v>2339087</v>
      </c>
    </row>
    <row r="509" spans="2:8" x14ac:dyDescent="0.15">
      <c r="B509" s="134"/>
      <c r="C509" s="22" t="s">
        <v>92</v>
      </c>
      <c r="D509" s="91">
        <v>5079000</v>
      </c>
      <c r="E509" s="91">
        <v>42763</v>
      </c>
      <c r="F509" s="18">
        <v>70</v>
      </c>
      <c r="G509" s="91">
        <v>92156</v>
      </c>
      <c r="H509" s="92">
        <v>1871824</v>
      </c>
    </row>
    <row r="510" spans="2:8" x14ac:dyDescent="0.15">
      <c r="B510" s="134"/>
      <c r="C510" s="22" t="s">
        <v>94</v>
      </c>
      <c r="D510" s="91">
        <v>3703000</v>
      </c>
      <c r="E510" s="91">
        <v>56623</v>
      </c>
      <c r="F510" s="18">
        <v>75</v>
      </c>
      <c r="G510" s="91">
        <v>88310</v>
      </c>
      <c r="H510" s="92">
        <v>1419890</v>
      </c>
    </row>
    <row r="511" spans="2:8" x14ac:dyDescent="0.15">
      <c r="B511" s="134"/>
      <c r="C511" s="22" t="s">
        <v>95</v>
      </c>
      <c r="D511" s="91">
        <v>3239000</v>
      </c>
      <c r="E511" s="91">
        <v>93092</v>
      </c>
      <c r="F511" s="18">
        <v>80</v>
      </c>
      <c r="G511" s="91">
        <v>81947</v>
      </c>
      <c r="H511" s="92">
        <v>992838</v>
      </c>
    </row>
    <row r="512" spans="2:8" ht="14.25" thickBot="1" x14ac:dyDescent="0.2">
      <c r="B512" s="135"/>
      <c r="C512" s="24" t="s">
        <v>96</v>
      </c>
      <c r="D512" s="137">
        <v>4354000</v>
      </c>
      <c r="E512" s="137">
        <v>445611</v>
      </c>
      <c r="F512" s="20">
        <v>85</v>
      </c>
      <c r="G512" s="137">
        <v>70752</v>
      </c>
      <c r="H512" s="138">
        <v>608431</v>
      </c>
    </row>
    <row r="513" spans="2:8" ht="14.25" thickTop="1" x14ac:dyDescent="0.15"/>
    <row r="514" spans="2:8" ht="14.25" thickBot="1" x14ac:dyDescent="0.2">
      <c r="B514" s="25" t="s">
        <v>200</v>
      </c>
    </row>
    <row r="515" spans="2:8" ht="14.25" thickTop="1" x14ac:dyDescent="0.15">
      <c r="B515" s="26"/>
      <c r="C515" s="252" t="s">
        <v>37</v>
      </c>
      <c r="D515" s="253"/>
      <c r="E515" s="253"/>
      <c r="F515" s="253"/>
      <c r="G515" s="253"/>
      <c r="H515" s="272"/>
    </row>
    <row r="516" spans="2:8" x14ac:dyDescent="0.15">
      <c r="B516" s="28" t="s">
        <v>13</v>
      </c>
      <c r="C516" s="33" t="s">
        <v>17</v>
      </c>
      <c r="D516" s="34" t="s">
        <v>11</v>
      </c>
      <c r="E516" s="34" t="s">
        <v>1</v>
      </c>
      <c r="F516" s="34" t="s">
        <v>9</v>
      </c>
      <c r="G516" s="34" t="s">
        <v>4</v>
      </c>
      <c r="H516" s="35" t="s">
        <v>5</v>
      </c>
    </row>
    <row r="517" spans="2:8" ht="14.25" x14ac:dyDescent="0.15">
      <c r="B517" s="43"/>
      <c r="C517" s="46" t="s">
        <v>10</v>
      </c>
      <c r="D517" s="47" t="s">
        <v>12</v>
      </c>
      <c r="E517" s="47" t="s">
        <v>12</v>
      </c>
      <c r="F517" s="48" t="s">
        <v>39</v>
      </c>
      <c r="G517" s="48" t="s">
        <v>58</v>
      </c>
      <c r="H517" s="49" t="s">
        <v>59</v>
      </c>
    </row>
    <row r="518" spans="2:8" x14ac:dyDescent="0.15">
      <c r="B518" s="70" t="s">
        <v>2</v>
      </c>
      <c r="C518" s="21" t="s">
        <v>64</v>
      </c>
      <c r="D518" s="72">
        <v>2131000</v>
      </c>
      <c r="E518" s="72">
        <v>995</v>
      </c>
      <c r="F518" s="17">
        <v>0</v>
      </c>
      <c r="G518" s="72">
        <v>100000</v>
      </c>
      <c r="H518" s="73">
        <v>8105352</v>
      </c>
    </row>
    <row r="519" spans="2:8" x14ac:dyDescent="0.15">
      <c r="B519" s="70"/>
      <c r="C519" s="22" t="s">
        <v>66</v>
      </c>
      <c r="D519" s="91">
        <v>2492000</v>
      </c>
      <c r="E519" s="91">
        <v>167</v>
      </c>
      <c r="F519" s="18">
        <v>5</v>
      </c>
      <c r="G519" s="91">
        <v>99755</v>
      </c>
      <c r="H519" s="92">
        <v>7606378</v>
      </c>
    </row>
    <row r="520" spans="2:8" x14ac:dyDescent="0.15">
      <c r="B520" s="70"/>
      <c r="C520" s="22" t="s">
        <v>68</v>
      </c>
      <c r="D520" s="91">
        <v>2684000</v>
      </c>
      <c r="E520" s="91">
        <v>233</v>
      </c>
      <c r="F520" s="18">
        <v>10</v>
      </c>
      <c r="G520" s="91">
        <v>99722</v>
      </c>
      <c r="H520" s="92">
        <v>7107692</v>
      </c>
    </row>
    <row r="521" spans="2:8" x14ac:dyDescent="0.15">
      <c r="B521" s="70"/>
      <c r="C521" s="22" t="s">
        <v>70</v>
      </c>
      <c r="D521" s="91">
        <v>2781000</v>
      </c>
      <c r="E521" s="91">
        <v>777</v>
      </c>
      <c r="F521" s="18">
        <v>15</v>
      </c>
      <c r="G521" s="91">
        <v>99678</v>
      </c>
      <c r="H521" s="92">
        <v>6609175</v>
      </c>
    </row>
    <row r="522" spans="2:8" x14ac:dyDescent="0.15">
      <c r="B522" s="70"/>
      <c r="C522" s="22" t="s">
        <v>72</v>
      </c>
      <c r="D522" s="91">
        <v>2987000</v>
      </c>
      <c r="E522" s="91">
        <v>1401</v>
      </c>
      <c r="F522" s="18">
        <v>20</v>
      </c>
      <c r="G522" s="91">
        <v>99542</v>
      </c>
      <c r="H522" s="92">
        <v>6111073</v>
      </c>
    </row>
    <row r="523" spans="2:8" x14ac:dyDescent="0.15">
      <c r="B523" s="70"/>
      <c r="C523" s="22" t="s">
        <v>74</v>
      </c>
      <c r="D523" s="91">
        <v>3028000</v>
      </c>
      <c r="E523" s="91">
        <v>1451</v>
      </c>
      <c r="F523" s="18">
        <v>25</v>
      </c>
      <c r="G523" s="91">
        <v>99307</v>
      </c>
      <c r="H523" s="92">
        <v>5613942</v>
      </c>
    </row>
    <row r="524" spans="2:8" x14ac:dyDescent="0.15">
      <c r="B524" s="70"/>
      <c r="C524" s="22" t="s">
        <v>76</v>
      </c>
      <c r="D524" s="91">
        <v>3098000</v>
      </c>
      <c r="E524" s="91">
        <v>1797</v>
      </c>
      <c r="F524" s="18">
        <v>30</v>
      </c>
      <c r="G524" s="91">
        <v>99072</v>
      </c>
      <c r="H524" s="92">
        <v>5117984</v>
      </c>
    </row>
    <row r="525" spans="2:8" x14ac:dyDescent="0.15">
      <c r="B525" s="70"/>
      <c r="C525" s="22" t="s">
        <v>78</v>
      </c>
      <c r="D525" s="91">
        <v>3529000</v>
      </c>
      <c r="E525" s="91">
        <v>2754</v>
      </c>
      <c r="F525" s="18">
        <v>35</v>
      </c>
      <c r="G525" s="91">
        <v>98788</v>
      </c>
      <c r="H525" s="92">
        <v>4623303</v>
      </c>
    </row>
    <row r="526" spans="2:8" x14ac:dyDescent="0.15">
      <c r="B526" s="70"/>
      <c r="C526" s="22" t="s">
        <v>80</v>
      </c>
      <c r="D526" s="91">
        <v>3923000</v>
      </c>
      <c r="E526" s="91">
        <v>4550</v>
      </c>
      <c r="F526" s="18">
        <v>40</v>
      </c>
      <c r="G526" s="91">
        <v>98404</v>
      </c>
      <c r="H526" s="92">
        <v>4130268</v>
      </c>
    </row>
    <row r="527" spans="2:8" x14ac:dyDescent="0.15">
      <c r="B527" s="70"/>
      <c r="C527" s="22" t="s">
        <v>82</v>
      </c>
      <c r="D527" s="91">
        <v>4712000</v>
      </c>
      <c r="E527" s="91">
        <v>8672</v>
      </c>
      <c r="F527" s="18">
        <v>45</v>
      </c>
      <c r="G527" s="91">
        <v>97845</v>
      </c>
      <c r="H527" s="92">
        <v>3639561</v>
      </c>
    </row>
    <row r="528" spans="2:8" x14ac:dyDescent="0.15">
      <c r="B528" s="70"/>
      <c r="C528" s="22" t="s">
        <v>84</v>
      </c>
      <c r="D528" s="91">
        <v>4685000</v>
      </c>
      <c r="E528" s="91">
        <v>14069</v>
      </c>
      <c r="F528" s="18">
        <v>50</v>
      </c>
      <c r="G528" s="91">
        <v>96965</v>
      </c>
      <c r="H528" s="92">
        <v>3152337</v>
      </c>
    </row>
    <row r="529" spans="2:8" x14ac:dyDescent="0.15">
      <c r="B529" s="70"/>
      <c r="C529" s="22" t="s">
        <v>86</v>
      </c>
      <c r="D529" s="91">
        <v>3980000</v>
      </c>
      <c r="E529" s="91">
        <v>19156</v>
      </c>
      <c r="F529" s="18">
        <v>55</v>
      </c>
      <c r="G529" s="91">
        <v>95507</v>
      </c>
      <c r="H529" s="92">
        <v>2670851</v>
      </c>
    </row>
    <row r="530" spans="2:8" x14ac:dyDescent="0.15">
      <c r="B530" s="70"/>
      <c r="C530" s="22" t="s">
        <v>88</v>
      </c>
      <c r="D530" s="91">
        <v>3644000</v>
      </c>
      <c r="E530" s="91">
        <v>28869</v>
      </c>
      <c r="F530" s="18">
        <v>60</v>
      </c>
      <c r="G530" s="91">
        <v>93202</v>
      </c>
      <c r="H530" s="92">
        <v>2198671</v>
      </c>
    </row>
    <row r="531" spans="2:8" x14ac:dyDescent="0.15">
      <c r="B531" s="70"/>
      <c r="C531" s="22" t="s">
        <v>90</v>
      </c>
      <c r="D531" s="91">
        <v>3634000</v>
      </c>
      <c r="E531" s="91">
        <v>47837</v>
      </c>
      <c r="F531" s="18">
        <v>65</v>
      </c>
      <c r="G531" s="91">
        <v>89573</v>
      </c>
      <c r="H531" s="92">
        <v>1741072</v>
      </c>
    </row>
    <row r="532" spans="2:8" x14ac:dyDescent="0.15">
      <c r="B532" s="70"/>
      <c r="C532" s="22" t="s">
        <v>92</v>
      </c>
      <c r="D532" s="91">
        <v>4381000</v>
      </c>
      <c r="E532" s="91">
        <v>97014</v>
      </c>
      <c r="F532" s="18">
        <v>70</v>
      </c>
      <c r="G532" s="91">
        <v>83963</v>
      </c>
      <c r="H532" s="92">
        <v>1306184</v>
      </c>
    </row>
    <row r="533" spans="2:8" x14ac:dyDescent="0.15">
      <c r="B533" s="70"/>
      <c r="C533" s="22" t="s">
        <v>94</v>
      </c>
      <c r="D533" s="91">
        <v>3136000</v>
      </c>
      <c r="E533" s="91">
        <v>109955</v>
      </c>
      <c r="F533" s="18">
        <v>75</v>
      </c>
      <c r="G533" s="91">
        <v>75298</v>
      </c>
      <c r="H533" s="92">
        <v>906628</v>
      </c>
    </row>
    <row r="534" spans="2:8" x14ac:dyDescent="0.15">
      <c r="B534" s="70"/>
      <c r="C534" s="22" t="s">
        <v>95</v>
      </c>
      <c r="D534" s="91">
        <v>2383000</v>
      </c>
      <c r="E534" s="91">
        <v>144728</v>
      </c>
      <c r="F534" s="18">
        <v>80</v>
      </c>
      <c r="G534" s="91">
        <v>62926</v>
      </c>
      <c r="H534" s="92">
        <v>559265</v>
      </c>
    </row>
    <row r="535" spans="2:8" x14ac:dyDescent="0.15">
      <c r="B535" s="46"/>
      <c r="C535" s="23" t="s">
        <v>96</v>
      </c>
      <c r="D535" s="109">
        <v>2105000</v>
      </c>
      <c r="E535" s="109">
        <v>314649</v>
      </c>
      <c r="F535" s="19">
        <v>85</v>
      </c>
      <c r="G535" s="109">
        <v>45982</v>
      </c>
      <c r="H535" s="110">
        <v>284972</v>
      </c>
    </row>
    <row r="536" spans="2:8" x14ac:dyDescent="0.15">
      <c r="B536" s="70" t="s">
        <v>7</v>
      </c>
      <c r="C536" s="21" t="s">
        <v>64</v>
      </c>
      <c r="D536" s="72">
        <v>2032000</v>
      </c>
      <c r="E536" s="72">
        <v>856</v>
      </c>
      <c r="F536" s="17">
        <v>0</v>
      </c>
      <c r="G536" s="72">
        <v>100000</v>
      </c>
      <c r="H536" s="73">
        <v>8708527</v>
      </c>
    </row>
    <row r="537" spans="2:8" x14ac:dyDescent="0.15">
      <c r="B537" s="134"/>
      <c r="C537" s="22" t="s">
        <v>66</v>
      </c>
      <c r="D537" s="91">
        <v>2373000</v>
      </c>
      <c r="E537" s="91">
        <v>144</v>
      </c>
      <c r="F537" s="18">
        <v>5</v>
      </c>
      <c r="G537" s="91">
        <v>99779</v>
      </c>
      <c r="H537" s="92">
        <v>8209449</v>
      </c>
    </row>
    <row r="538" spans="2:8" x14ac:dyDescent="0.15">
      <c r="B538" s="134"/>
      <c r="C538" s="22" t="s">
        <v>68</v>
      </c>
      <c r="D538" s="91">
        <v>2555000</v>
      </c>
      <c r="E538" s="91">
        <v>189</v>
      </c>
      <c r="F538" s="18">
        <v>10</v>
      </c>
      <c r="G538" s="91">
        <v>99750</v>
      </c>
      <c r="H538" s="92">
        <v>7710629</v>
      </c>
    </row>
    <row r="539" spans="2:8" x14ac:dyDescent="0.15">
      <c r="B539" s="134"/>
      <c r="C539" s="22" t="s">
        <v>70</v>
      </c>
      <c r="D539" s="91">
        <v>2637000</v>
      </c>
      <c r="E539" s="91">
        <v>488</v>
      </c>
      <c r="F539" s="18">
        <v>15</v>
      </c>
      <c r="G539" s="91">
        <v>99712</v>
      </c>
      <c r="H539" s="92">
        <v>7211960</v>
      </c>
    </row>
    <row r="540" spans="2:8" x14ac:dyDescent="0.15">
      <c r="B540" s="134"/>
      <c r="C540" s="22" t="s">
        <v>72</v>
      </c>
      <c r="D540" s="91">
        <v>2850000</v>
      </c>
      <c r="E540" s="91">
        <v>745</v>
      </c>
      <c r="F540" s="18">
        <v>20</v>
      </c>
      <c r="G540" s="91">
        <v>99621</v>
      </c>
      <c r="H540" s="92">
        <v>6713603</v>
      </c>
    </row>
    <row r="541" spans="2:8" x14ac:dyDescent="0.15">
      <c r="B541" s="134"/>
      <c r="C541" s="22" t="s">
        <v>74</v>
      </c>
      <c r="D541" s="91">
        <v>2910000</v>
      </c>
      <c r="E541" s="91">
        <v>806</v>
      </c>
      <c r="F541" s="18">
        <v>25</v>
      </c>
      <c r="G541" s="91">
        <v>99490</v>
      </c>
      <c r="H541" s="92">
        <v>6215821</v>
      </c>
    </row>
    <row r="542" spans="2:8" x14ac:dyDescent="0.15">
      <c r="B542" s="134"/>
      <c r="C542" s="22" t="s">
        <v>76</v>
      </c>
      <c r="D542" s="91">
        <v>2976000</v>
      </c>
      <c r="E542" s="91">
        <v>1022</v>
      </c>
      <c r="F542" s="18">
        <v>30</v>
      </c>
      <c r="G542" s="91">
        <v>99353</v>
      </c>
      <c r="H542" s="92">
        <v>5718705</v>
      </c>
    </row>
    <row r="543" spans="2:8" x14ac:dyDescent="0.15">
      <c r="B543" s="134"/>
      <c r="C543" s="22" t="s">
        <v>78</v>
      </c>
      <c r="D543" s="91">
        <v>3405000</v>
      </c>
      <c r="E543" s="91">
        <v>1660</v>
      </c>
      <c r="F543" s="18">
        <v>35</v>
      </c>
      <c r="G543" s="91">
        <v>99183</v>
      </c>
      <c r="H543" s="92">
        <v>5222352</v>
      </c>
    </row>
    <row r="544" spans="2:8" x14ac:dyDescent="0.15">
      <c r="B544" s="134"/>
      <c r="C544" s="22" t="s">
        <v>80</v>
      </c>
      <c r="D544" s="91">
        <v>3790000</v>
      </c>
      <c r="E544" s="91">
        <v>2721</v>
      </c>
      <c r="F544" s="18">
        <v>40</v>
      </c>
      <c r="G544" s="91">
        <v>98945</v>
      </c>
      <c r="H544" s="92">
        <v>4726997</v>
      </c>
    </row>
    <row r="545" spans="2:8" x14ac:dyDescent="0.15">
      <c r="B545" s="134"/>
      <c r="C545" s="22" t="s">
        <v>82</v>
      </c>
      <c r="D545" s="91">
        <v>4564000</v>
      </c>
      <c r="E545" s="91">
        <v>5172</v>
      </c>
      <c r="F545" s="18">
        <v>45</v>
      </c>
      <c r="G545" s="91">
        <v>98595</v>
      </c>
      <c r="H545" s="92">
        <v>4233089</v>
      </c>
    </row>
    <row r="546" spans="2:8" x14ac:dyDescent="0.15">
      <c r="B546" s="134"/>
      <c r="C546" s="22" t="s">
        <v>84</v>
      </c>
      <c r="D546" s="91">
        <v>4572000</v>
      </c>
      <c r="E546" s="91">
        <v>7732</v>
      </c>
      <c r="F546" s="18">
        <v>50</v>
      </c>
      <c r="G546" s="91">
        <v>98049</v>
      </c>
      <c r="H546" s="92">
        <v>3741361</v>
      </c>
    </row>
    <row r="547" spans="2:8" x14ac:dyDescent="0.15">
      <c r="B547" s="134"/>
      <c r="C547" s="22" t="s">
        <v>86</v>
      </c>
      <c r="D547" s="91">
        <v>3955000</v>
      </c>
      <c r="E547" s="91">
        <v>9486</v>
      </c>
      <c r="F547" s="18">
        <v>55</v>
      </c>
      <c r="G547" s="91">
        <v>97218</v>
      </c>
      <c r="H547" s="92">
        <v>3253068</v>
      </c>
    </row>
    <row r="548" spans="2:8" x14ac:dyDescent="0.15">
      <c r="B548" s="134"/>
      <c r="C548" s="22" t="s">
        <v>88</v>
      </c>
      <c r="D548" s="91">
        <v>3704000</v>
      </c>
      <c r="E548" s="91">
        <v>13104</v>
      </c>
      <c r="F548" s="18">
        <v>60</v>
      </c>
      <c r="G548" s="91">
        <v>96044</v>
      </c>
      <c r="H548" s="92">
        <v>2769766</v>
      </c>
    </row>
    <row r="549" spans="2:8" x14ac:dyDescent="0.15">
      <c r="B549" s="134"/>
      <c r="C549" s="22" t="s">
        <v>90</v>
      </c>
      <c r="D549" s="91">
        <v>3829000</v>
      </c>
      <c r="E549" s="91">
        <v>20868</v>
      </c>
      <c r="F549" s="18">
        <v>65</v>
      </c>
      <c r="G549" s="91">
        <v>94362</v>
      </c>
      <c r="H549" s="92">
        <v>2293456</v>
      </c>
    </row>
    <row r="550" spans="2:8" x14ac:dyDescent="0.15">
      <c r="B550" s="134"/>
      <c r="C550" s="22" t="s">
        <v>92</v>
      </c>
      <c r="D550" s="91">
        <v>4903000</v>
      </c>
      <c r="E550" s="91">
        <v>44324</v>
      </c>
      <c r="F550" s="18">
        <v>70</v>
      </c>
      <c r="G550" s="91">
        <v>91874</v>
      </c>
      <c r="H550" s="92">
        <v>1827428</v>
      </c>
    </row>
    <row r="551" spans="2:8" x14ac:dyDescent="0.15">
      <c r="B551" s="134"/>
      <c r="C551" s="22" t="s">
        <v>94</v>
      </c>
      <c r="D551" s="91">
        <v>3858000</v>
      </c>
      <c r="E551" s="91">
        <v>60237</v>
      </c>
      <c r="F551" s="18">
        <v>75</v>
      </c>
      <c r="G551" s="91">
        <v>87887</v>
      </c>
      <c r="H551" s="92">
        <v>1377173</v>
      </c>
    </row>
    <row r="552" spans="2:8" x14ac:dyDescent="0.15">
      <c r="B552" s="134"/>
      <c r="C552" s="22" t="s">
        <v>95</v>
      </c>
      <c r="D552" s="91">
        <v>3336000</v>
      </c>
      <c r="E552" s="91">
        <v>102759</v>
      </c>
      <c r="F552" s="18">
        <v>80</v>
      </c>
      <c r="G552" s="91">
        <v>81186</v>
      </c>
      <c r="H552" s="92">
        <v>952964</v>
      </c>
    </row>
    <row r="553" spans="2:8" ht="14.25" thickBot="1" x14ac:dyDescent="0.2">
      <c r="B553" s="135"/>
      <c r="C553" s="24" t="s">
        <v>96</v>
      </c>
      <c r="D553" s="137">
        <v>4468000</v>
      </c>
      <c r="E553" s="137">
        <v>497229</v>
      </c>
      <c r="F553" s="20">
        <v>85</v>
      </c>
      <c r="G553" s="137">
        <v>69320</v>
      </c>
      <c r="H553" s="138">
        <v>573898</v>
      </c>
    </row>
    <row r="554" spans="2:8" ht="14.25" thickTop="1" x14ac:dyDescent="0.15"/>
  </sheetData>
  <sheetProtection password="83CD" sheet="1"/>
  <mergeCells count="56">
    <mergeCell ref="C515:H515"/>
    <mergeCell ref="C269:H269"/>
    <mergeCell ref="E13:F13"/>
    <mergeCell ref="C64:H64"/>
    <mergeCell ref="C15:D15"/>
    <mergeCell ref="C19:D19"/>
    <mergeCell ref="E19:F19"/>
    <mergeCell ref="G19:H19"/>
    <mergeCell ref="E14:F14"/>
    <mergeCell ref="G14:H14"/>
    <mergeCell ref="G11:H11"/>
    <mergeCell ref="G13:H13"/>
    <mergeCell ref="E15:F15"/>
    <mergeCell ref="G15:H15"/>
    <mergeCell ref="G12:H12"/>
    <mergeCell ref="C11:D11"/>
    <mergeCell ref="C12:D12"/>
    <mergeCell ref="C13:D13"/>
    <mergeCell ref="E12:F12"/>
    <mergeCell ref="C14:D14"/>
    <mergeCell ref="C9:D9"/>
    <mergeCell ref="E9:F9"/>
    <mergeCell ref="C17:D17"/>
    <mergeCell ref="C16:D16"/>
    <mergeCell ref="E16:F16"/>
    <mergeCell ref="G9:H9"/>
    <mergeCell ref="C10:D10"/>
    <mergeCell ref="E10:F10"/>
    <mergeCell ref="G10:H10"/>
    <mergeCell ref="E11:F11"/>
    <mergeCell ref="B1:H1"/>
    <mergeCell ref="C23:H23"/>
    <mergeCell ref="E7:F7"/>
    <mergeCell ref="E20:F20"/>
    <mergeCell ref="G7:H7"/>
    <mergeCell ref="G20:H20"/>
    <mergeCell ref="C7:D7"/>
    <mergeCell ref="C8:D8"/>
    <mergeCell ref="E8:F8"/>
    <mergeCell ref="G8:H8"/>
    <mergeCell ref="G16:H16"/>
    <mergeCell ref="C146:H146"/>
    <mergeCell ref="C20:D20"/>
    <mergeCell ref="C18:D18"/>
    <mergeCell ref="E18:F18"/>
    <mergeCell ref="G18:H18"/>
    <mergeCell ref="C474:H474"/>
    <mergeCell ref="E17:F17"/>
    <mergeCell ref="G17:H17"/>
    <mergeCell ref="C433:H433"/>
    <mergeCell ref="C310:H310"/>
    <mergeCell ref="C392:H392"/>
    <mergeCell ref="C351:H351"/>
    <mergeCell ref="C105:H105"/>
    <mergeCell ref="C228:H228"/>
    <mergeCell ref="C187:H187"/>
  </mergeCells>
  <phoneticPr fontId="1"/>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readme</vt:lpstr>
      <vt:lpstr>健康寿命の算定表</vt:lpstr>
      <vt:lpstr>算定表の使用上の注意</vt:lpstr>
      <vt:lpstr>全国の基礎資料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平均自立期間の算定プログラム</dc:title>
  <dc:creator>hashimoto</dc:creator>
  <cp:lastModifiedBy>宮崎県健康づくり協会健康推進課</cp:lastModifiedBy>
  <cp:lastPrinted>2012-08-16T01:42:46Z</cp:lastPrinted>
  <dcterms:created xsi:type="dcterms:W3CDTF">2004-08-04T23:23:40Z</dcterms:created>
  <dcterms:modified xsi:type="dcterms:W3CDTF">2024-12-17T06:13:02Z</dcterms:modified>
</cp:coreProperties>
</file>